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/>
  <mc:AlternateContent xmlns:mc="http://schemas.openxmlformats.org/markup-compatibility/2006">
    <mc:Choice Requires="x15">
      <x15ac:absPath xmlns:x15ac="http://schemas.microsoft.com/office/spreadsheetml/2010/11/ac" url="C:\Users\Admin\Desktop\More-LearningCourse\Project\Finance\Financial Mathematics\"/>
    </mc:Choice>
  </mc:AlternateContent>
  <xr:revisionPtr revIDLastSave="0" documentId="13_ncr:1_{A4C7388E-2F11-4504-820A-AF70F7A48339}" xr6:coauthVersionLast="47" xr6:coauthVersionMax="47" xr10:uidLastSave="{00000000-0000-0000-0000-000000000000}"/>
  <bookViews>
    <workbookView xWindow="-120" yWindow="-120" windowWidth="29040" windowHeight="15840" activeTab="3" xr2:uid="{00000000-000D-0000-FFFF-FFFF00000000}"/>
  </bookViews>
  <sheets>
    <sheet name="Time Value of Money" sheetId="2" r:id="rId1"/>
    <sheet name="Simple Interest" sheetId="1" r:id="rId2"/>
    <sheet name="Compound Interest" sheetId="3" r:id="rId3"/>
    <sheet name="Annuity" sheetId="4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82" i="4" l="1"/>
  <c r="E82" i="4" s="1"/>
  <c r="F82" i="4" s="1"/>
  <c r="D82" i="4"/>
  <c r="C83" i="4"/>
  <c r="C84" i="4"/>
  <c r="C85" i="4"/>
  <c r="C86" i="4"/>
  <c r="C87" i="4"/>
  <c r="C88" i="4"/>
  <c r="C89" i="4"/>
  <c r="C90" i="4"/>
  <c r="C91" i="4"/>
  <c r="C92" i="4"/>
  <c r="C93" i="4"/>
  <c r="C94" i="4"/>
  <c r="C95" i="4"/>
  <c r="C96" i="4"/>
  <c r="C97" i="4"/>
  <c r="C98" i="4"/>
  <c r="C99" i="4"/>
  <c r="C100" i="4"/>
  <c r="C101" i="4"/>
  <c r="C102" i="4"/>
  <c r="C103" i="4"/>
  <c r="C104" i="4"/>
  <c r="C105" i="4"/>
  <c r="C106" i="4"/>
  <c r="C107" i="4"/>
  <c r="C108" i="4"/>
  <c r="C109" i="4"/>
  <c r="C110" i="4"/>
  <c r="C111" i="4"/>
  <c r="C112" i="4"/>
  <c r="C113" i="4"/>
  <c r="C114" i="4"/>
  <c r="C115" i="4"/>
  <c r="C116" i="4"/>
  <c r="C117" i="4"/>
  <c r="C118" i="4"/>
  <c r="C119" i="4"/>
  <c r="C120" i="4"/>
  <c r="C121" i="4"/>
  <c r="C122" i="4"/>
  <c r="C123" i="4"/>
  <c r="C124" i="4"/>
  <c r="C125" i="4"/>
  <c r="C126" i="4"/>
  <c r="C127" i="4"/>
  <c r="C128" i="4"/>
  <c r="C129" i="4"/>
  <c r="C130" i="4"/>
  <c r="C131" i="4"/>
  <c r="C132" i="4"/>
  <c r="C133" i="4"/>
  <c r="C134" i="4"/>
  <c r="C135" i="4"/>
  <c r="C136" i="4"/>
  <c r="C137" i="4"/>
  <c r="C138" i="4"/>
  <c r="C139" i="4"/>
  <c r="C140" i="4"/>
  <c r="C141" i="4"/>
  <c r="C142" i="4"/>
  <c r="C143" i="4"/>
  <c r="C144" i="4"/>
  <c r="C145" i="4"/>
  <c r="C146" i="4"/>
  <c r="C147" i="4"/>
  <c r="C148" i="4"/>
  <c r="C149" i="4"/>
  <c r="C150" i="4"/>
  <c r="C151" i="4"/>
  <c r="C152" i="4"/>
  <c r="C153" i="4"/>
  <c r="C154" i="4"/>
  <c r="C155" i="4"/>
  <c r="C156" i="4"/>
  <c r="C157" i="4"/>
  <c r="C158" i="4"/>
  <c r="C159" i="4"/>
  <c r="C160" i="4"/>
  <c r="C161" i="4"/>
  <c r="C162" i="4"/>
  <c r="C163" i="4"/>
  <c r="C164" i="4"/>
  <c r="C165" i="4"/>
  <c r="C166" i="4"/>
  <c r="C167" i="4"/>
  <c r="C168" i="4"/>
  <c r="C169" i="4"/>
  <c r="C170" i="4"/>
  <c r="C171" i="4"/>
  <c r="C172" i="4"/>
  <c r="C173" i="4"/>
  <c r="C174" i="4"/>
  <c r="C175" i="4"/>
  <c r="C176" i="4"/>
  <c r="C177" i="4"/>
  <c r="C178" i="4"/>
  <c r="C179" i="4"/>
  <c r="C180" i="4"/>
  <c r="C181" i="4"/>
  <c r="C182" i="4"/>
  <c r="C183" i="4"/>
  <c r="C184" i="4"/>
  <c r="C185" i="4"/>
  <c r="C186" i="4"/>
  <c r="C187" i="4"/>
  <c r="C188" i="4"/>
  <c r="C189" i="4"/>
  <c r="C190" i="4"/>
  <c r="C191" i="4"/>
  <c r="C192" i="4"/>
  <c r="C193" i="4"/>
  <c r="C194" i="4"/>
  <c r="C195" i="4"/>
  <c r="C196" i="4"/>
  <c r="C197" i="4"/>
  <c r="C198" i="4"/>
  <c r="C199" i="4"/>
  <c r="C200" i="4"/>
  <c r="C201" i="4"/>
  <c r="C202" i="4"/>
  <c r="C203" i="4"/>
  <c r="C204" i="4"/>
  <c r="C205" i="4"/>
  <c r="C206" i="4"/>
  <c r="C207" i="4"/>
  <c r="C208" i="4"/>
  <c r="C209" i="4"/>
  <c r="C210" i="4"/>
  <c r="C211" i="4"/>
  <c r="C212" i="4"/>
  <c r="C213" i="4"/>
  <c r="C214" i="4"/>
  <c r="C215" i="4"/>
  <c r="C216" i="4"/>
  <c r="C217" i="4"/>
  <c r="C218" i="4"/>
  <c r="C219" i="4"/>
  <c r="C220" i="4"/>
  <c r="C221" i="4"/>
  <c r="C222" i="4"/>
  <c r="C223" i="4"/>
  <c r="C224" i="4"/>
  <c r="C225" i="4"/>
  <c r="C226" i="4"/>
  <c r="C227" i="4"/>
  <c r="C228" i="4"/>
  <c r="C229" i="4"/>
  <c r="C230" i="4"/>
  <c r="C231" i="4"/>
  <c r="C232" i="4"/>
  <c r="C233" i="4"/>
  <c r="C234" i="4"/>
  <c r="C235" i="4"/>
  <c r="C236" i="4"/>
  <c r="C237" i="4"/>
  <c r="C238" i="4"/>
  <c r="C239" i="4"/>
  <c r="C240" i="4"/>
  <c r="C241" i="4"/>
  <c r="C242" i="4"/>
  <c r="C243" i="4"/>
  <c r="C244" i="4"/>
  <c r="C245" i="4"/>
  <c r="C246" i="4"/>
  <c r="C247" i="4"/>
  <c r="C248" i="4"/>
  <c r="C249" i="4"/>
  <c r="C250" i="4"/>
  <c r="C251" i="4"/>
  <c r="C252" i="4"/>
  <c r="C253" i="4"/>
  <c r="C254" i="4"/>
  <c r="C255" i="4"/>
  <c r="C256" i="4"/>
  <c r="C257" i="4"/>
  <c r="C258" i="4"/>
  <c r="C259" i="4"/>
  <c r="C260" i="4"/>
  <c r="C261" i="4"/>
  <c r="C262" i="4"/>
  <c r="C263" i="4"/>
  <c r="C264" i="4"/>
  <c r="C265" i="4"/>
  <c r="C266" i="4"/>
  <c r="C267" i="4"/>
  <c r="C268" i="4"/>
  <c r="C269" i="4"/>
  <c r="C270" i="4"/>
  <c r="C271" i="4"/>
  <c r="C272" i="4"/>
  <c r="C273" i="4"/>
  <c r="C274" i="4"/>
  <c r="C275" i="4"/>
  <c r="C276" i="4"/>
  <c r="C277" i="4"/>
  <c r="C278" i="4"/>
  <c r="C279" i="4"/>
  <c r="C280" i="4"/>
  <c r="C281" i="4"/>
  <c r="C282" i="4"/>
  <c r="C283" i="4"/>
  <c r="C284" i="4"/>
  <c r="C285" i="4"/>
  <c r="C286" i="4"/>
  <c r="C287" i="4"/>
  <c r="C288" i="4"/>
  <c r="C289" i="4"/>
  <c r="C290" i="4"/>
  <c r="C291" i="4"/>
  <c r="C292" i="4"/>
  <c r="C293" i="4"/>
  <c r="C294" i="4"/>
  <c r="C295" i="4"/>
  <c r="C296" i="4"/>
  <c r="C297" i="4"/>
  <c r="C298" i="4"/>
  <c r="C299" i="4"/>
  <c r="C300" i="4"/>
  <c r="C301" i="4"/>
  <c r="C302" i="4"/>
  <c r="C303" i="4"/>
  <c r="C304" i="4"/>
  <c r="C305" i="4"/>
  <c r="C306" i="4"/>
  <c r="C307" i="4"/>
  <c r="C308" i="4"/>
  <c r="C309" i="4"/>
  <c r="C310" i="4"/>
  <c r="C311" i="4"/>
  <c r="C312" i="4"/>
  <c r="C313" i="4"/>
  <c r="C314" i="4"/>
  <c r="C315" i="4"/>
  <c r="C316" i="4"/>
  <c r="C317" i="4"/>
  <c r="C318" i="4"/>
  <c r="C319" i="4"/>
  <c r="C320" i="4"/>
  <c r="C321" i="4"/>
  <c r="C322" i="4"/>
  <c r="C323" i="4"/>
  <c r="C324" i="4"/>
  <c r="C325" i="4"/>
  <c r="C326" i="4"/>
  <c r="C327" i="4"/>
  <c r="C328" i="4"/>
  <c r="C329" i="4"/>
  <c r="C330" i="4"/>
  <c r="C331" i="4"/>
  <c r="C332" i="4"/>
  <c r="C333" i="4"/>
  <c r="C334" i="4"/>
  <c r="C335" i="4"/>
  <c r="C336" i="4"/>
  <c r="C337" i="4"/>
  <c r="C338" i="4"/>
  <c r="C339" i="4"/>
  <c r="C340" i="4"/>
  <c r="C341" i="4"/>
  <c r="C342" i="4"/>
  <c r="C343" i="4"/>
  <c r="C344" i="4"/>
  <c r="C345" i="4"/>
  <c r="C346" i="4"/>
  <c r="C347" i="4"/>
  <c r="C348" i="4"/>
  <c r="C349" i="4"/>
  <c r="C350" i="4"/>
  <c r="C351" i="4"/>
  <c r="C352" i="4"/>
  <c r="C353" i="4"/>
  <c r="C354" i="4"/>
  <c r="C355" i="4"/>
  <c r="C356" i="4"/>
  <c r="C357" i="4"/>
  <c r="C358" i="4"/>
  <c r="C359" i="4"/>
  <c r="C360" i="4"/>
  <c r="C361" i="4"/>
  <c r="C362" i="4"/>
  <c r="C363" i="4"/>
  <c r="C364" i="4"/>
  <c r="C365" i="4"/>
  <c r="C366" i="4"/>
  <c r="C367" i="4"/>
  <c r="C368" i="4"/>
  <c r="C369" i="4"/>
  <c r="C370" i="4"/>
  <c r="C371" i="4"/>
  <c r="C372" i="4"/>
  <c r="C373" i="4"/>
  <c r="C374" i="4"/>
  <c r="C375" i="4"/>
  <c r="C376" i="4"/>
  <c r="C377" i="4"/>
  <c r="C378" i="4"/>
  <c r="C379" i="4"/>
  <c r="C380" i="4"/>
  <c r="C381" i="4"/>
  <c r="C382" i="4"/>
  <c r="C383" i="4"/>
  <c r="C384" i="4"/>
  <c r="C385" i="4"/>
  <c r="C386" i="4"/>
  <c r="C387" i="4"/>
  <c r="C388" i="4"/>
  <c r="C389" i="4"/>
  <c r="C390" i="4"/>
  <c r="C391" i="4"/>
  <c r="C392" i="4"/>
  <c r="C393" i="4"/>
  <c r="C394" i="4"/>
  <c r="C395" i="4"/>
  <c r="C396" i="4"/>
  <c r="C397" i="4"/>
  <c r="C398" i="4"/>
  <c r="C399" i="4"/>
  <c r="C400" i="4"/>
  <c r="C401" i="4"/>
  <c r="C402" i="4"/>
  <c r="C403" i="4"/>
  <c r="C404" i="4"/>
  <c r="C405" i="4"/>
  <c r="C406" i="4"/>
  <c r="C407" i="4"/>
  <c r="C408" i="4"/>
  <c r="C409" i="4"/>
  <c r="C410" i="4"/>
  <c r="C411" i="4"/>
  <c r="C412" i="4"/>
  <c r="C413" i="4"/>
  <c r="C414" i="4"/>
  <c r="C415" i="4"/>
  <c r="C416" i="4"/>
  <c r="C417" i="4"/>
  <c r="C418" i="4"/>
  <c r="C419" i="4"/>
  <c r="C420" i="4"/>
  <c r="C421" i="4"/>
  <c r="C422" i="4"/>
  <c r="C423" i="4"/>
  <c r="C424" i="4"/>
  <c r="C425" i="4"/>
  <c r="C426" i="4"/>
  <c r="C427" i="4"/>
  <c r="C428" i="4"/>
  <c r="C429" i="4"/>
  <c r="C70" i="4"/>
  <c r="E70" i="4" s="1"/>
  <c r="F70" i="4" s="1"/>
  <c r="C71" i="4"/>
  <c r="C72" i="4"/>
  <c r="C73" i="4"/>
  <c r="C74" i="4"/>
  <c r="C75" i="4"/>
  <c r="C76" i="4"/>
  <c r="C77" i="4"/>
  <c r="C78" i="4"/>
  <c r="C79" i="4"/>
  <c r="C80" i="4"/>
  <c r="C81" i="4"/>
  <c r="D70" i="4"/>
  <c r="D83" i="4" l="1"/>
  <c r="E83" i="4" s="1"/>
  <c r="F83" i="4" s="1"/>
  <c r="D71" i="4"/>
  <c r="D84" i="4" l="1"/>
  <c r="E84" i="4" s="1"/>
  <c r="F84" i="4" s="1"/>
  <c r="E71" i="4"/>
  <c r="F71" i="4" s="1"/>
  <c r="D85" i="4" l="1"/>
  <c r="E85" i="4" s="1"/>
  <c r="F85" i="4"/>
  <c r="D72" i="4"/>
  <c r="E72" i="4" s="1"/>
  <c r="F72" i="4" s="1"/>
  <c r="D73" i="4" s="1"/>
  <c r="E73" i="4" s="1"/>
  <c r="F73" i="4" s="1"/>
  <c r="D74" i="4" s="1"/>
  <c r="T58" i="4"/>
  <c r="T61" i="4" s="1"/>
  <c r="T38" i="4"/>
  <c r="T41" i="4" s="1"/>
  <c r="T44" i="4"/>
  <c r="T47" i="4" s="1"/>
  <c r="T48" i="4" s="1"/>
  <c r="T52" i="4"/>
  <c r="T55" i="4" s="1"/>
  <c r="AN8" i="4"/>
  <c r="AN14" i="4"/>
  <c r="AN15" i="4" s="1"/>
  <c r="AA10" i="4"/>
  <c r="V10" i="4"/>
  <c r="AA9" i="4"/>
  <c r="V9" i="4"/>
  <c r="AA8" i="4"/>
  <c r="V8" i="4"/>
  <c r="AA7" i="4"/>
  <c r="V7" i="4"/>
  <c r="AA6" i="4"/>
  <c r="V6" i="4"/>
  <c r="AN28" i="4"/>
  <c r="AN29" i="4" s="1"/>
  <c r="AN22" i="4"/>
  <c r="AA24" i="4"/>
  <c r="AA23" i="4"/>
  <c r="AA22" i="4"/>
  <c r="AA21" i="4"/>
  <c r="AA20" i="4"/>
  <c r="V21" i="4"/>
  <c r="V22" i="4"/>
  <c r="V23" i="4"/>
  <c r="V24" i="4"/>
  <c r="V20" i="4"/>
  <c r="O6" i="4"/>
  <c r="Q6" i="4" s="1"/>
  <c r="N7" i="4" s="1"/>
  <c r="O20" i="4"/>
  <c r="Q20" i="4" s="1"/>
  <c r="D86" i="4" l="1"/>
  <c r="E86" i="4" s="1"/>
  <c r="F86" i="4" s="1"/>
  <c r="E74" i="4"/>
  <c r="F74" i="4" s="1"/>
  <c r="D75" i="4" s="1"/>
  <c r="T62" i="4"/>
  <c r="V11" i="4"/>
  <c r="AA11" i="4"/>
  <c r="AA12" i="4" s="1"/>
  <c r="V25" i="4"/>
  <c r="AA25" i="4"/>
  <c r="AA26" i="4" s="1"/>
  <c r="O7" i="4"/>
  <c r="Q7" i="4" s="1"/>
  <c r="N8" i="4" s="1"/>
  <c r="N21" i="4"/>
  <c r="Z4" i="3"/>
  <c r="Z5" i="3"/>
  <c r="Z6" i="3"/>
  <c r="Z7" i="3"/>
  <c r="Z8" i="3"/>
  <c r="Z9" i="3"/>
  <c r="Z10" i="3"/>
  <c r="Z3" i="3"/>
  <c r="Y4" i="3"/>
  <c r="Y5" i="3"/>
  <c r="Y6" i="3"/>
  <c r="Y7" i="3"/>
  <c r="Y8" i="3"/>
  <c r="Y9" i="3"/>
  <c r="Y10" i="3"/>
  <c r="Y3" i="3"/>
  <c r="V10" i="3"/>
  <c r="V9" i="3"/>
  <c r="V8" i="3"/>
  <c r="V7" i="3"/>
  <c r="V6" i="3"/>
  <c r="V5" i="3"/>
  <c r="V4" i="3"/>
  <c r="V3" i="3"/>
  <c r="W3" i="3"/>
  <c r="W7" i="3"/>
  <c r="W8" i="3"/>
  <c r="W9" i="3"/>
  <c r="W10" i="3"/>
  <c r="W4" i="3"/>
  <c r="O20" i="3"/>
  <c r="O19" i="3"/>
  <c r="O8" i="3"/>
  <c r="O7" i="3"/>
  <c r="L32" i="3"/>
  <c r="L31" i="3"/>
  <c r="L20" i="3"/>
  <c r="L19" i="3"/>
  <c r="O32" i="3"/>
  <c r="O31" i="3"/>
  <c r="L7" i="3"/>
  <c r="L8" i="3" s="1"/>
  <c r="H3" i="3"/>
  <c r="F3" i="3"/>
  <c r="C4" i="3"/>
  <c r="C5" i="3"/>
  <c r="C6" i="3"/>
  <c r="C7" i="3"/>
  <c r="C8" i="3"/>
  <c r="C3" i="3"/>
  <c r="E4" i="3"/>
  <c r="B4" i="3"/>
  <c r="L8" i="1"/>
  <c r="K8" i="1"/>
  <c r="K7" i="1"/>
  <c r="K5" i="1"/>
  <c r="D8" i="1"/>
  <c r="C13" i="1"/>
  <c r="C15" i="1" s="1"/>
  <c r="C16" i="1" s="1"/>
  <c r="C7" i="1"/>
  <c r="C8" i="1" s="1"/>
  <c r="D87" i="4" l="1"/>
  <c r="E87" i="4" s="1"/>
  <c r="F87" i="4" s="1"/>
  <c r="E75" i="4"/>
  <c r="F75" i="4" s="1"/>
  <c r="D76" i="4" s="1"/>
  <c r="O8" i="4"/>
  <c r="Q8" i="4" s="1"/>
  <c r="N9" i="4" s="1"/>
  <c r="O21" i="4"/>
  <c r="W6" i="3"/>
  <c r="W5" i="3"/>
  <c r="O22" i="3"/>
  <c r="O23" i="3" s="1"/>
  <c r="D4" i="3"/>
  <c r="B5" i="3" s="1"/>
  <c r="D5" i="3" s="1"/>
  <c r="B6" i="3" s="1"/>
  <c r="D6" i="3" s="1"/>
  <c r="B7" i="3" s="1"/>
  <c r="D7" i="3" s="1"/>
  <c r="B8" i="3" s="1"/>
  <c r="D8" i="3" s="1"/>
  <c r="O10" i="3"/>
  <c r="O11" i="3" s="1"/>
  <c r="O34" i="3"/>
  <c r="O35" i="3" s="1"/>
  <c r="L22" i="3"/>
  <c r="L23" i="3" s="1"/>
  <c r="L34" i="3"/>
  <c r="L35" i="3" s="1"/>
  <c r="F4" i="3"/>
  <c r="G4" i="3" s="1"/>
  <c r="D88" i="4" l="1"/>
  <c r="E88" i="4" s="1"/>
  <c r="F88" i="4" s="1"/>
  <c r="E76" i="4"/>
  <c r="F76" i="4" s="1"/>
  <c r="D77" i="4" s="1"/>
  <c r="O9" i="4"/>
  <c r="Q9" i="4" s="1"/>
  <c r="N10" i="4" s="1"/>
  <c r="Q21" i="4"/>
  <c r="N22" i="4" s="1"/>
  <c r="O22" i="4" s="1"/>
  <c r="Q22" i="4" s="1"/>
  <c r="E5" i="3"/>
  <c r="H4" i="3"/>
  <c r="F5" i="3"/>
  <c r="G5" i="3" s="1"/>
  <c r="D89" i="4" l="1"/>
  <c r="E89" i="4" s="1"/>
  <c r="F89" i="4" s="1"/>
  <c r="E77" i="4"/>
  <c r="F77" i="4" s="1"/>
  <c r="D78" i="4" s="1"/>
  <c r="O10" i="4"/>
  <c r="Q10" i="4" s="1"/>
  <c r="N23" i="4"/>
  <c r="E6" i="3"/>
  <c r="F6" i="3" s="1"/>
  <c r="G6" i="3" s="1"/>
  <c r="H5" i="3"/>
  <c r="D90" i="4" l="1"/>
  <c r="E90" i="4" s="1"/>
  <c r="F90" i="4" s="1"/>
  <c r="E78" i="4"/>
  <c r="F78" i="4" s="1"/>
  <c r="D79" i="4" s="1"/>
  <c r="O23" i="4"/>
  <c r="Q23" i="4" s="1"/>
  <c r="E7" i="3"/>
  <c r="F7" i="3" s="1"/>
  <c r="G7" i="3" s="1"/>
  <c r="H6" i="3"/>
  <c r="D91" i="4" l="1"/>
  <c r="E91" i="4" s="1"/>
  <c r="F91" i="4" s="1"/>
  <c r="E79" i="4"/>
  <c r="F79" i="4" s="1"/>
  <c r="D80" i="4" s="1"/>
  <c r="N24" i="4"/>
  <c r="E8" i="3"/>
  <c r="F8" i="3" s="1"/>
  <c r="G8" i="3" s="1"/>
  <c r="H8" i="3" s="1"/>
  <c r="H7" i="3"/>
  <c r="D92" i="4" l="1"/>
  <c r="E92" i="4" s="1"/>
  <c r="F92" i="4" s="1"/>
  <c r="E80" i="4"/>
  <c r="F80" i="4" s="1"/>
  <c r="D81" i="4" s="1"/>
  <c r="O24" i="4"/>
  <c r="Q24" i="4" s="1"/>
  <c r="D93" i="4" l="1"/>
  <c r="E93" i="4" s="1"/>
  <c r="F93" i="4" s="1"/>
  <c r="E81" i="4"/>
  <c r="F81" i="4" s="1"/>
  <c r="D94" i="4" l="1"/>
  <c r="E94" i="4" s="1"/>
  <c r="F94" i="4" s="1"/>
  <c r="D95" i="4" l="1"/>
  <c r="E95" i="4" s="1"/>
  <c r="F95" i="4" s="1"/>
  <c r="D96" i="4" l="1"/>
  <c r="E96" i="4" s="1"/>
  <c r="F96" i="4" s="1"/>
  <c r="D97" i="4" l="1"/>
  <c r="E97" i="4" s="1"/>
  <c r="F97" i="4"/>
  <c r="D98" i="4" l="1"/>
  <c r="E98" i="4" s="1"/>
  <c r="F98" i="4" s="1"/>
  <c r="D99" i="4" l="1"/>
  <c r="E99" i="4" s="1"/>
  <c r="F99" i="4" s="1"/>
  <c r="D100" i="4" l="1"/>
  <c r="E100" i="4" s="1"/>
  <c r="F100" i="4" s="1"/>
  <c r="D101" i="4" l="1"/>
  <c r="E101" i="4" s="1"/>
  <c r="F101" i="4" s="1"/>
  <c r="D102" i="4" l="1"/>
  <c r="E102" i="4" s="1"/>
  <c r="F102" i="4" s="1"/>
  <c r="D103" i="4" l="1"/>
  <c r="E103" i="4" s="1"/>
  <c r="F103" i="4" s="1"/>
  <c r="D104" i="4" l="1"/>
  <c r="E104" i="4" s="1"/>
  <c r="F104" i="4"/>
  <c r="D105" i="4" l="1"/>
  <c r="E105" i="4" s="1"/>
  <c r="F105" i="4" s="1"/>
  <c r="D106" i="4" l="1"/>
  <c r="E106" i="4" s="1"/>
  <c r="F106" i="4" s="1"/>
  <c r="D107" i="4" l="1"/>
  <c r="E107" i="4" s="1"/>
  <c r="F107" i="4" s="1"/>
  <c r="D108" i="4" l="1"/>
  <c r="E108" i="4" s="1"/>
  <c r="F108" i="4" s="1"/>
  <c r="D109" i="4" l="1"/>
  <c r="E109" i="4" s="1"/>
  <c r="F109" i="4" s="1"/>
  <c r="D110" i="4" l="1"/>
  <c r="E110" i="4" s="1"/>
  <c r="F110" i="4" s="1"/>
  <c r="D111" i="4" l="1"/>
  <c r="E111" i="4" s="1"/>
  <c r="F111" i="4" s="1"/>
  <c r="D112" i="4" l="1"/>
  <c r="E112" i="4" s="1"/>
  <c r="F112" i="4" s="1"/>
  <c r="D113" i="4" l="1"/>
  <c r="E113" i="4" s="1"/>
  <c r="F113" i="4" s="1"/>
  <c r="D114" i="4" l="1"/>
  <c r="E114" i="4" s="1"/>
  <c r="F114" i="4"/>
  <c r="D115" i="4" l="1"/>
  <c r="E115" i="4" s="1"/>
  <c r="F115" i="4" s="1"/>
  <c r="D116" i="4" l="1"/>
  <c r="E116" i="4" s="1"/>
  <c r="F116" i="4"/>
  <c r="D117" i="4" l="1"/>
  <c r="E117" i="4" s="1"/>
  <c r="F117" i="4"/>
  <c r="D118" i="4" l="1"/>
  <c r="E118" i="4" s="1"/>
  <c r="F118" i="4"/>
  <c r="D119" i="4" l="1"/>
  <c r="E119" i="4" s="1"/>
  <c r="F119" i="4"/>
  <c r="D120" i="4" l="1"/>
  <c r="E120" i="4" s="1"/>
  <c r="F120" i="4"/>
  <c r="D121" i="4" l="1"/>
  <c r="E121" i="4" s="1"/>
  <c r="F121" i="4" s="1"/>
  <c r="D122" i="4" l="1"/>
  <c r="E122" i="4" s="1"/>
  <c r="F122" i="4" s="1"/>
  <c r="D123" i="4" l="1"/>
  <c r="E123" i="4" s="1"/>
  <c r="F123" i="4"/>
  <c r="D124" i="4" l="1"/>
  <c r="E124" i="4" s="1"/>
  <c r="F124" i="4"/>
  <c r="D125" i="4" l="1"/>
  <c r="E125" i="4" s="1"/>
  <c r="F125" i="4"/>
  <c r="D126" i="4" l="1"/>
  <c r="E126" i="4" s="1"/>
  <c r="F126" i="4"/>
  <c r="D127" i="4" l="1"/>
  <c r="E127" i="4" s="1"/>
  <c r="F127" i="4"/>
  <c r="D128" i="4" l="1"/>
  <c r="E128" i="4" s="1"/>
  <c r="F128" i="4"/>
  <c r="D129" i="4" l="1"/>
  <c r="E129" i="4" s="1"/>
  <c r="F129" i="4"/>
  <c r="D130" i="4" l="1"/>
  <c r="E130" i="4" s="1"/>
  <c r="F130" i="4" s="1"/>
  <c r="D131" i="4" l="1"/>
  <c r="E131" i="4" s="1"/>
  <c r="F131" i="4" s="1"/>
  <c r="D132" i="4" l="1"/>
  <c r="E132" i="4" s="1"/>
  <c r="F132" i="4" s="1"/>
  <c r="D133" i="4" l="1"/>
  <c r="E133" i="4" s="1"/>
  <c r="F133" i="4"/>
  <c r="D134" i="4" l="1"/>
  <c r="E134" i="4" s="1"/>
  <c r="F134" i="4"/>
  <c r="D135" i="4" l="1"/>
  <c r="E135" i="4" s="1"/>
  <c r="F135" i="4"/>
  <c r="D136" i="4" l="1"/>
  <c r="E136" i="4" s="1"/>
  <c r="F136" i="4"/>
  <c r="D137" i="4" l="1"/>
  <c r="E137" i="4" s="1"/>
  <c r="F137" i="4"/>
  <c r="D138" i="4" l="1"/>
  <c r="E138" i="4" s="1"/>
  <c r="F138" i="4" s="1"/>
  <c r="D139" i="4" l="1"/>
  <c r="E139" i="4" s="1"/>
  <c r="F139" i="4" s="1"/>
  <c r="D140" i="4" l="1"/>
  <c r="E140" i="4" s="1"/>
  <c r="F140" i="4" s="1"/>
  <c r="D141" i="4" l="1"/>
  <c r="E141" i="4" s="1"/>
  <c r="F141" i="4" s="1"/>
  <c r="D142" i="4" l="1"/>
  <c r="E142" i="4" s="1"/>
  <c r="F142" i="4" s="1"/>
  <c r="D143" i="4" l="1"/>
  <c r="E143" i="4" s="1"/>
  <c r="F143" i="4" s="1"/>
  <c r="D144" i="4" l="1"/>
  <c r="E144" i="4" s="1"/>
  <c r="F144" i="4"/>
  <c r="D145" i="4" l="1"/>
  <c r="E145" i="4" s="1"/>
  <c r="F145" i="4"/>
  <c r="D146" i="4" l="1"/>
  <c r="E146" i="4" s="1"/>
  <c r="F146" i="4"/>
  <c r="D147" i="4" l="1"/>
  <c r="E147" i="4" s="1"/>
  <c r="F147" i="4"/>
  <c r="D148" i="4" l="1"/>
  <c r="E148" i="4" s="1"/>
  <c r="F148" i="4"/>
  <c r="D149" i="4" l="1"/>
  <c r="E149" i="4" s="1"/>
  <c r="F149" i="4"/>
  <c r="D150" i="4" l="1"/>
  <c r="E150" i="4" s="1"/>
  <c r="F150" i="4"/>
  <c r="D151" i="4" l="1"/>
  <c r="E151" i="4" s="1"/>
  <c r="F151" i="4"/>
  <c r="D152" i="4" l="1"/>
  <c r="E152" i="4" s="1"/>
  <c r="F152" i="4"/>
  <c r="D153" i="4" l="1"/>
  <c r="E153" i="4" s="1"/>
  <c r="F153" i="4"/>
  <c r="D154" i="4" l="1"/>
  <c r="E154" i="4" s="1"/>
  <c r="F154" i="4"/>
  <c r="D155" i="4" l="1"/>
  <c r="E155" i="4" s="1"/>
  <c r="F155" i="4" s="1"/>
  <c r="D156" i="4" l="1"/>
  <c r="E156" i="4" s="1"/>
  <c r="F156" i="4" s="1"/>
  <c r="D157" i="4" l="1"/>
  <c r="E157" i="4" s="1"/>
  <c r="F157" i="4"/>
  <c r="D158" i="4" l="1"/>
  <c r="E158" i="4" s="1"/>
  <c r="F158" i="4"/>
  <c r="D159" i="4" l="1"/>
  <c r="E159" i="4" s="1"/>
  <c r="F159" i="4" s="1"/>
  <c r="D160" i="4" l="1"/>
  <c r="E160" i="4" s="1"/>
  <c r="F160" i="4" s="1"/>
  <c r="D161" i="4" l="1"/>
  <c r="E161" i="4" s="1"/>
  <c r="F161" i="4" s="1"/>
  <c r="D162" i="4" l="1"/>
  <c r="E162" i="4" s="1"/>
  <c r="F162" i="4" s="1"/>
  <c r="D163" i="4" l="1"/>
  <c r="E163" i="4" s="1"/>
  <c r="F163" i="4" s="1"/>
  <c r="D164" i="4" l="1"/>
  <c r="E164" i="4" s="1"/>
  <c r="F164" i="4" s="1"/>
  <c r="D165" i="4" l="1"/>
  <c r="E165" i="4" s="1"/>
  <c r="F165" i="4"/>
  <c r="D166" i="4" l="1"/>
  <c r="E166" i="4" s="1"/>
  <c r="F166" i="4"/>
  <c r="D167" i="4" l="1"/>
  <c r="E167" i="4" s="1"/>
  <c r="F167" i="4"/>
  <c r="D168" i="4" l="1"/>
  <c r="E168" i="4" s="1"/>
  <c r="F168" i="4" s="1"/>
  <c r="D169" i="4" l="1"/>
  <c r="E169" i="4" s="1"/>
  <c r="F169" i="4" s="1"/>
  <c r="F170" i="4" l="1"/>
  <c r="D170" i="4"/>
  <c r="E170" i="4" s="1"/>
  <c r="D171" i="4" l="1"/>
  <c r="E171" i="4" s="1"/>
  <c r="F171" i="4"/>
  <c r="D172" i="4" l="1"/>
  <c r="E172" i="4" s="1"/>
  <c r="F172" i="4"/>
  <c r="D173" i="4" l="1"/>
  <c r="E173" i="4" s="1"/>
  <c r="F173" i="4"/>
  <c r="D174" i="4" l="1"/>
  <c r="E174" i="4" s="1"/>
  <c r="F174" i="4" s="1"/>
  <c r="D175" i="4" l="1"/>
  <c r="E175" i="4" s="1"/>
  <c r="F175" i="4" s="1"/>
  <c r="D176" i="4" l="1"/>
  <c r="E176" i="4" s="1"/>
  <c r="F176" i="4" s="1"/>
  <c r="D177" i="4" l="1"/>
  <c r="E177" i="4" s="1"/>
  <c r="F177" i="4" s="1"/>
  <c r="D178" i="4" l="1"/>
  <c r="E178" i="4" s="1"/>
  <c r="F178" i="4" s="1"/>
  <c r="D179" i="4" l="1"/>
  <c r="E179" i="4" s="1"/>
  <c r="F179" i="4"/>
  <c r="D180" i="4" l="1"/>
  <c r="E180" i="4" s="1"/>
  <c r="F180" i="4"/>
  <c r="D181" i="4" l="1"/>
  <c r="E181" i="4" s="1"/>
  <c r="F181" i="4"/>
  <c r="D182" i="4" l="1"/>
  <c r="E182" i="4" s="1"/>
  <c r="F182" i="4" s="1"/>
  <c r="D183" i="4" l="1"/>
  <c r="E183" i="4" s="1"/>
  <c r="F183" i="4" s="1"/>
  <c r="D184" i="4" l="1"/>
  <c r="E184" i="4" s="1"/>
  <c r="F184" i="4" s="1"/>
  <c r="D185" i="4" l="1"/>
  <c r="E185" i="4" s="1"/>
  <c r="F185" i="4" s="1"/>
  <c r="D186" i="4" l="1"/>
  <c r="E186" i="4" s="1"/>
  <c r="F186" i="4" s="1"/>
  <c r="D187" i="4" l="1"/>
  <c r="E187" i="4" s="1"/>
  <c r="F187" i="4"/>
  <c r="D188" i="4" l="1"/>
  <c r="E188" i="4" s="1"/>
  <c r="F188" i="4"/>
  <c r="D189" i="4" l="1"/>
  <c r="E189" i="4" s="1"/>
  <c r="F189" i="4"/>
  <c r="D190" i="4" l="1"/>
  <c r="E190" i="4" s="1"/>
  <c r="F190" i="4" s="1"/>
  <c r="D191" i="4" l="1"/>
  <c r="E191" i="4" s="1"/>
  <c r="F191" i="4" s="1"/>
  <c r="D192" i="4" l="1"/>
  <c r="E192" i="4" s="1"/>
  <c r="F192" i="4" s="1"/>
  <c r="D193" i="4" l="1"/>
  <c r="E193" i="4" s="1"/>
  <c r="F193" i="4" s="1"/>
  <c r="D194" i="4" l="1"/>
  <c r="E194" i="4" s="1"/>
  <c r="F194" i="4" s="1"/>
  <c r="D195" i="4" l="1"/>
  <c r="E195" i="4" s="1"/>
  <c r="F195" i="4"/>
  <c r="D196" i="4" l="1"/>
  <c r="E196" i="4" s="1"/>
  <c r="F196" i="4" s="1"/>
  <c r="D197" i="4" l="1"/>
  <c r="E197" i="4" s="1"/>
  <c r="F197" i="4" s="1"/>
  <c r="D198" i="4" l="1"/>
  <c r="E198" i="4" s="1"/>
  <c r="F198" i="4" s="1"/>
  <c r="D199" i="4" l="1"/>
  <c r="E199" i="4" s="1"/>
  <c r="F199" i="4" s="1"/>
  <c r="D200" i="4" l="1"/>
  <c r="E200" i="4" s="1"/>
  <c r="F200" i="4" s="1"/>
  <c r="D201" i="4" l="1"/>
  <c r="E201" i="4" s="1"/>
  <c r="F201" i="4" s="1"/>
  <c r="D202" i="4" l="1"/>
  <c r="E202" i="4" s="1"/>
  <c r="F202" i="4" s="1"/>
  <c r="D203" i="4" l="1"/>
  <c r="E203" i="4" s="1"/>
  <c r="F203" i="4"/>
  <c r="D204" i="4" l="1"/>
  <c r="E204" i="4" s="1"/>
  <c r="F204" i="4"/>
  <c r="D205" i="4" l="1"/>
  <c r="E205" i="4" s="1"/>
  <c r="F205" i="4" s="1"/>
  <c r="D206" i="4" l="1"/>
  <c r="E206" i="4" s="1"/>
  <c r="F206" i="4" s="1"/>
  <c r="D207" i="4" l="1"/>
  <c r="E207" i="4" s="1"/>
  <c r="F207" i="4"/>
  <c r="D208" i="4" l="1"/>
  <c r="E208" i="4" s="1"/>
  <c r="F208" i="4"/>
  <c r="D209" i="4" l="1"/>
  <c r="E209" i="4" s="1"/>
  <c r="F209" i="4" s="1"/>
  <c r="D210" i="4" l="1"/>
  <c r="E210" i="4" s="1"/>
  <c r="F210" i="4" s="1"/>
  <c r="D211" i="4" l="1"/>
  <c r="E211" i="4" s="1"/>
  <c r="F211" i="4" s="1"/>
  <c r="D212" i="4" l="1"/>
  <c r="E212" i="4" s="1"/>
  <c r="F212" i="4" s="1"/>
  <c r="D213" i="4" l="1"/>
  <c r="E213" i="4" s="1"/>
  <c r="F213" i="4" s="1"/>
  <c r="D214" i="4" l="1"/>
  <c r="E214" i="4" s="1"/>
  <c r="F214" i="4" s="1"/>
  <c r="D215" i="4" l="1"/>
  <c r="E215" i="4" s="1"/>
  <c r="F215" i="4" s="1"/>
  <c r="D216" i="4" l="1"/>
  <c r="E216" i="4" s="1"/>
  <c r="F216" i="4" s="1"/>
  <c r="D217" i="4" l="1"/>
  <c r="E217" i="4" s="1"/>
  <c r="F217" i="4" s="1"/>
  <c r="D218" i="4" l="1"/>
  <c r="E218" i="4" s="1"/>
  <c r="F218" i="4" s="1"/>
  <c r="D219" i="4" l="1"/>
  <c r="E219" i="4" s="1"/>
  <c r="F219" i="4" s="1"/>
  <c r="D220" i="4" l="1"/>
  <c r="E220" i="4" s="1"/>
  <c r="F220" i="4" s="1"/>
  <c r="D221" i="4" l="1"/>
  <c r="E221" i="4" s="1"/>
  <c r="F221" i="4" s="1"/>
  <c r="D222" i="4" l="1"/>
  <c r="E222" i="4" s="1"/>
  <c r="F222" i="4" s="1"/>
  <c r="D223" i="4" l="1"/>
  <c r="E223" i="4" s="1"/>
  <c r="F223" i="4" s="1"/>
  <c r="D224" i="4" l="1"/>
  <c r="E224" i="4" s="1"/>
  <c r="F224" i="4" s="1"/>
  <c r="D225" i="4" l="1"/>
  <c r="E225" i="4" s="1"/>
  <c r="F225" i="4" s="1"/>
  <c r="D226" i="4" l="1"/>
  <c r="E226" i="4" s="1"/>
  <c r="F226" i="4" s="1"/>
  <c r="D227" i="4" l="1"/>
  <c r="E227" i="4" s="1"/>
  <c r="F227" i="4" s="1"/>
  <c r="D228" i="4" l="1"/>
  <c r="E228" i="4" s="1"/>
  <c r="F228" i="4" s="1"/>
  <c r="D229" i="4" l="1"/>
  <c r="E229" i="4" s="1"/>
  <c r="F229" i="4" s="1"/>
  <c r="D230" i="4" l="1"/>
  <c r="E230" i="4" s="1"/>
  <c r="F230" i="4" s="1"/>
  <c r="D231" i="4" l="1"/>
  <c r="E231" i="4" s="1"/>
  <c r="F231" i="4" s="1"/>
  <c r="D232" i="4" l="1"/>
  <c r="E232" i="4" s="1"/>
  <c r="F232" i="4" s="1"/>
  <c r="D233" i="4" l="1"/>
  <c r="E233" i="4" s="1"/>
  <c r="F233" i="4" s="1"/>
  <c r="D234" i="4" l="1"/>
  <c r="E234" i="4" s="1"/>
  <c r="F234" i="4" s="1"/>
  <c r="D235" i="4" l="1"/>
  <c r="E235" i="4" s="1"/>
  <c r="F235" i="4" s="1"/>
  <c r="D236" i="4" l="1"/>
  <c r="E236" i="4" s="1"/>
  <c r="F236" i="4" s="1"/>
  <c r="D237" i="4" l="1"/>
  <c r="E237" i="4" s="1"/>
  <c r="F237" i="4" s="1"/>
  <c r="D238" i="4" l="1"/>
  <c r="E238" i="4" s="1"/>
  <c r="F238" i="4" s="1"/>
  <c r="D239" i="4" l="1"/>
  <c r="E239" i="4" s="1"/>
  <c r="F239" i="4" s="1"/>
  <c r="D240" i="4" l="1"/>
  <c r="E240" i="4" s="1"/>
  <c r="F240" i="4" s="1"/>
  <c r="D241" i="4" l="1"/>
  <c r="E241" i="4" s="1"/>
  <c r="F241" i="4" s="1"/>
  <c r="D242" i="4" l="1"/>
  <c r="E242" i="4" s="1"/>
  <c r="F242" i="4" s="1"/>
  <c r="D243" i="4" l="1"/>
  <c r="E243" i="4" s="1"/>
  <c r="F243" i="4" s="1"/>
  <c r="D244" i="4" l="1"/>
  <c r="E244" i="4" s="1"/>
  <c r="F244" i="4" s="1"/>
  <c r="D245" i="4" l="1"/>
  <c r="E245" i="4" s="1"/>
  <c r="F245" i="4" s="1"/>
  <c r="D246" i="4" l="1"/>
  <c r="E246" i="4" s="1"/>
  <c r="F246" i="4" s="1"/>
  <c r="D247" i="4" l="1"/>
  <c r="E247" i="4" s="1"/>
  <c r="F247" i="4" s="1"/>
  <c r="D248" i="4" l="1"/>
  <c r="E248" i="4" s="1"/>
  <c r="F248" i="4" s="1"/>
  <c r="D249" i="4" l="1"/>
  <c r="E249" i="4" s="1"/>
  <c r="F249" i="4" s="1"/>
  <c r="D250" i="4" l="1"/>
  <c r="E250" i="4" s="1"/>
  <c r="F250" i="4" s="1"/>
  <c r="D251" i="4" l="1"/>
  <c r="E251" i="4" s="1"/>
  <c r="F251" i="4" s="1"/>
  <c r="D252" i="4" l="1"/>
  <c r="E252" i="4" s="1"/>
  <c r="F252" i="4" s="1"/>
  <c r="D253" i="4" l="1"/>
  <c r="E253" i="4" s="1"/>
  <c r="F253" i="4" s="1"/>
  <c r="D254" i="4" l="1"/>
  <c r="E254" i="4" s="1"/>
  <c r="F254" i="4" s="1"/>
  <c r="D255" i="4" l="1"/>
  <c r="E255" i="4" s="1"/>
  <c r="F255" i="4" s="1"/>
  <c r="D256" i="4" l="1"/>
  <c r="E256" i="4" s="1"/>
  <c r="F256" i="4" s="1"/>
  <c r="D257" i="4" l="1"/>
  <c r="E257" i="4" s="1"/>
  <c r="F257" i="4" s="1"/>
  <c r="D258" i="4" l="1"/>
  <c r="E258" i="4" s="1"/>
  <c r="F258" i="4" s="1"/>
  <c r="D259" i="4" l="1"/>
  <c r="E259" i="4" s="1"/>
  <c r="F259" i="4" s="1"/>
  <c r="D260" i="4" l="1"/>
  <c r="E260" i="4" s="1"/>
  <c r="F260" i="4" s="1"/>
  <c r="D261" i="4" l="1"/>
  <c r="E261" i="4" s="1"/>
  <c r="F261" i="4" s="1"/>
  <c r="D262" i="4" l="1"/>
  <c r="E262" i="4" s="1"/>
  <c r="F262" i="4" s="1"/>
  <c r="D263" i="4" l="1"/>
  <c r="E263" i="4" s="1"/>
  <c r="F263" i="4" s="1"/>
  <c r="D264" i="4" l="1"/>
  <c r="E264" i="4" s="1"/>
  <c r="F264" i="4" s="1"/>
  <c r="D265" i="4" l="1"/>
  <c r="E265" i="4" s="1"/>
  <c r="F265" i="4" s="1"/>
  <c r="D266" i="4" l="1"/>
  <c r="E266" i="4" s="1"/>
  <c r="F266" i="4" s="1"/>
  <c r="D267" i="4" l="1"/>
  <c r="E267" i="4" s="1"/>
  <c r="F267" i="4" s="1"/>
  <c r="D268" i="4" l="1"/>
  <c r="E268" i="4" s="1"/>
  <c r="F268" i="4" s="1"/>
  <c r="D269" i="4" l="1"/>
  <c r="E269" i="4" s="1"/>
  <c r="F269" i="4" s="1"/>
  <c r="D270" i="4" l="1"/>
  <c r="E270" i="4" s="1"/>
  <c r="F270" i="4" s="1"/>
  <c r="D271" i="4" l="1"/>
  <c r="E271" i="4" s="1"/>
  <c r="F271" i="4" s="1"/>
  <c r="D272" i="4" l="1"/>
  <c r="E272" i="4" s="1"/>
  <c r="F272" i="4" s="1"/>
  <c r="D273" i="4" l="1"/>
  <c r="E273" i="4" s="1"/>
  <c r="F273" i="4" s="1"/>
  <c r="D274" i="4" l="1"/>
  <c r="E274" i="4" s="1"/>
  <c r="F274" i="4" s="1"/>
  <c r="D275" i="4" l="1"/>
  <c r="E275" i="4" s="1"/>
  <c r="F275" i="4" s="1"/>
  <c r="D276" i="4" l="1"/>
  <c r="E276" i="4" s="1"/>
  <c r="F276" i="4" s="1"/>
  <c r="D277" i="4" l="1"/>
  <c r="E277" i="4" s="1"/>
  <c r="F277" i="4" s="1"/>
  <c r="D278" i="4" l="1"/>
  <c r="E278" i="4" s="1"/>
  <c r="F278" i="4" s="1"/>
  <c r="D279" i="4" l="1"/>
  <c r="E279" i="4" s="1"/>
  <c r="F279" i="4" s="1"/>
  <c r="D280" i="4" l="1"/>
  <c r="E280" i="4" s="1"/>
  <c r="F280" i="4" s="1"/>
  <c r="D281" i="4" l="1"/>
  <c r="E281" i="4" s="1"/>
  <c r="F281" i="4" s="1"/>
  <c r="D282" i="4" l="1"/>
  <c r="E282" i="4" s="1"/>
  <c r="F282" i="4" s="1"/>
  <c r="D283" i="4" l="1"/>
  <c r="E283" i="4" s="1"/>
  <c r="F283" i="4" s="1"/>
  <c r="D284" i="4" l="1"/>
  <c r="E284" i="4" s="1"/>
  <c r="F284" i="4" s="1"/>
  <c r="D285" i="4" l="1"/>
  <c r="E285" i="4" s="1"/>
  <c r="F285" i="4" s="1"/>
  <c r="D286" i="4" l="1"/>
  <c r="E286" i="4" s="1"/>
  <c r="F286" i="4" s="1"/>
  <c r="D287" i="4" l="1"/>
  <c r="E287" i="4" s="1"/>
  <c r="F287" i="4" s="1"/>
  <c r="D288" i="4" l="1"/>
  <c r="E288" i="4" s="1"/>
  <c r="F288" i="4" s="1"/>
  <c r="D289" i="4" l="1"/>
  <c r="E289" i="4" s="1"/>
  <c r="F289" i="4" s="1"/>
  <c r="D290" i="4" l="1"/>
  <c r="E290" i="4" s="1"/>
  <c r="F290" i="4" s="1"/>
  <c r="D291" i="4" l="1"/>
  <c r="E291" i="4" s="1"/>
  <c r="F291" i="4" s="1"/>
  <c r="D292" i="4" l="1"/>
  <c r="E292" i="4" s="1"/>
  <c r="F292" i="4" s="1"/>
  <c r="D293" i="4" l="1"/>
  <c r="E293" i="4" s="1"/>
  <c r="F293" i="4" s="1"/>
  <c r="D294" i="4" l="1"/>
  <c r="E294" i="4" s="1"/>
  <c r="F294" i="4" s="1"/>
  <c r="D295" i="4" l="1"/>
  <c r="E295" i="4" s="1"/>
  <c r="F295" i="4" s="1"/>
  <c r="D296" i="4" l="1"/>
  <c r="E296" i="4" s="1"/>
  <c r="F296" i="4" s="1"/>
  <c r="D297" i="4" l="1"/>
  <c r="E297" i="4" s="1"/>
  <c r="F297" i="4" s="1"/>
  <c r="D298" i="4" l="1"/>
  <c r="E298" i="4" s="1"/>
  <c r="F298" i="4" s="1"/>
  <c r="D299" i="4" l="1"/>
  <c r="E299" i="4" s="1"/>
  <c r="F299" i="4" s="1"/>
  <c r="D300" i="4" l="1"/>
  <c r="E300" i="4" s="1"/>
  <c r="F300" i="4" s="1"/>
  <c r="D301" i="4" l="1"/>
  <c r="E301" i="4" s="1"/>
  <c r="F301" i="4" s="1"/>
  <c r="D302" i="4" l="1"/>
  <c r="E302" i="4" s="1"/>
  <c r="F302" i="4" s="1"/>
  <c r="D303" i="4" l="1"/>
  <c r="E303" i="4" s="1"/>
  <c r="F303" i="4" s="1"/>
  <c r="D304" i="4" l="1"/>
  <c r="E304" i="4" s="1"/>
  <c r="F304" i="4" s="1"/>
  <c r="D305" i="4" l="1"/>
  <c r="E305" i="4" s="1"/>
  <c r="F305" i="4" s="1"/>
  <c r="D306" i="4" l="1"/>
  <c r="E306" i="4" s="1"/>
  <c r="F306" i="4" s="1"/>
  <c r="D307" i="4" l="1"/>
  <c r="E307" i="4" s="1"/>
  <c r="F307" i="4" s="1"/>
  <c r="D308" i="4" l="1"/>
  <c r="E308" i="4" s="1"/>
  <c r="F308" i="4" s="1"/>
  <c r="D309" i="4" l="1"/>
  <c r="E309" i="4" s="1"/>
  <c r="F309" i="4" s="1"/>
  <c r="D310" i="4" l="1"/>
  <c r="E310" i="4" s="1"/>
  <c r="F310" i="4" s="1"/>
  <c r="D311" i="4" l="1"/>
  <c r="E311" i="4" s="1"/>
  <c r="F311" i="4" s="1"/>
  <c r="D312" i="4" l="1"/>
  <c r="E312" i="4" s="1"/>
  <c r="F312" i="4" s="1"/>
  <c r="D313" i="4" l="1"/>
  <c r="E313" i="4" s="1"/>
  <c r="F313" i="4" s="1"/>
  <c r="D314" i="4" l="1"/>
  <c r="E314" i="4" s="1"/>
  <c r="F314" i="4" s="1"/>
  <c r="D315" i="4" l="1"/>
  <c r="E315" i="4" s="1"/>
  <c r="F315" i="4" s="1"/>
  <c r="D316" i="4" l="1"/>
  <c r="E316" i="4" s="1"/>
  <c r="F316" i="4" s="1"/>
  <c r="D317" i="4" l="1"/>
  <c r="E317" i="4" s="1"/>
  <c r="F317" i="4" s="1"/>
  <c r="D318" i="4" l="1"/>
  <c r="E318" i="4" s="1"/>
  <c r="F318" i="4" s="1"/>
  <c r="D319" i="4" l="1"/>
  <c r="E319" i="4" s="1"/>
  <c r="F319" i="4" s="1"/>
  <c r="D320" i="4" l="1"/>
  <c r="E320" i="4" s="1"/>
  <c r="F320" i="4" s="1"/>
  <c r="D321" i="4" l="1"/>
  <c r="E321" i="4" s="1"/>
  <c r="F321" i="4" s="1"/>
  <c r="D322" i="4" l="1"/>
  <c r="E322" i="4" s="1"/>
  <c r="F322" i="4" s="1"/>
  <c r="D323" i="4" l="1"/>
  <c r="E323" i="4" s="1"/>
  <c r="F323" i="4" s="1"/>
  <c r="D324" i="4" l="1"/>
  <c r="E324" i="4" s="1"/>
  <c r="F324" i="4" s="1"/>
  <c r="D325" i="4" l="1"/>
  <c r="E325" i="4" s="1"/>
  <c r="F325" i="4" s="1"/>
  <c r="D326" i="4" l="1"/>
  <c r="E326" i="4" s="1"/>
  <c r="F326" i="4" s="1"/>
  <c r="D327" i="4" l="1"/>
  <c r="E327" i="4" s="1"/>
  <c r="F327" i="4" s="1"/>
  <c r="D328" i="4" l="1"/>
  <c r="E328" i="4" s="1"/>
  <c r="F328" i="4" s="1"/>
  <c r="D329" i="4" l="1"/>
  <c r="E329" i="4" s="1"/>
  <c r="F329" i="4" s="1"/>
  <c r="D330" i="4" l="1"/>
  <c r="E330" i="4" s="1"/>
  <c r="F330" i="4" s="1"/>
  <c r="D331" i="4" l="1"/>
  <c r="E331" i="4" s="1"/>
  <c r="F331" i="4" s="1"/>
  <c r="D332" i="4" l="1"/>
  <c r="E332" i="4" s="1"/>
  <c r="F332" i="4" s="1"/>
  <c r="D333" i="4" l="1"/>
  <c r="E333" i="4" s="1"/>
  <c r="F333" i="4" s="1"/>
  <c r="D334" i="4" l="1"/>
  <c r="E334" i="4" s="1"/>
  <c r="F334" i="4" s="1"/>
  <c r="D335" i="4" l="1"/>
  <c r="E335" i="4" s="1"/>
  <c r="F335" i="4" s="1"/>
  <c r="D336" i="4" l="1"/>
  <c r="E336" i="4" s="1"/>
  <c r="F336" i="4" s="1"/>
  <c r="D337" i="4" l="1"/>
  <c r="E337" i="4" s="1"/>
  <c r="F337" i="4" s="1"/>
  <c r="D338" i="4" l="1"/>
  <c r="E338" i="4" s="1"/>
  <c r="F338" i="4" s="1"/>
  <c r="D339" i="4" l="1"/>
  <c r="E339" i="4" s="1"/>
  <c r="F339" i="4" s="1"/>
  <c r="D340" i="4" l="1"/>
  <c r="E340" i="4" s="1"/>
  <c r="F340" i="4" s="1"/>
  <c r="D341" i="4" l="1"/>
  <c r="E341" i="4" s="1"/>
  <c r="F341" i="4" s="1"/>
  <c r="D342" i="4" l="1"/>
  <c r="E342" i="4" s="1"/>
  <c r="F342" i="4" s="1"/>
  <c r="D343" i="4" l="1"/>
  <c r="E343" i="4" s="1"/>
  <c r="F343" i="4" s="1"/>
  <c r="D344" i="4" l="1"/>
  <c r="E344" i="4" s="1"/>
  <c r="F344" i="4" s="1"/>
  <c r="D345" i="4" l="1"/>
  <c r="E345" i="4" s="1"/>
  <c r="F345" i="4" s="1"/>
  <c r="D346" i="4" l="1"/>
  <c r="E346" i="4" s="1"/>
  <c r="F346" i="4" s="1"/>
  <c r="D347" i="4" l="1"/>
  <c r="E347" i="4" s="1"/>
  <c r="F347" i="4" s="1"/>
  <c r="D348" i="4" l="1"/>
  <c r="E348" i="4" s="1"/>
  <c r="F348" i="4" s="1"/>
  <c r="D349" i="4" l="1"/>
  <c r="E349" i="4" s="1"/>
  <c r="F349" i="4" s="1"/>
  <c r="D350" i="4" l="1"/>
  <c r="E350" i="4" s="1"/>
  <c r="F350" i="4" s="1"/>
  <c r="D351" i="4" l="1"/>
  <c r="E351" i="4" s="1"/>
  <c r="F351" i="4" s="1"/>
  <c r="D352" i="4" l="1"/>
  <c r="E352" i="4" s="1"/>
  <c r="F352" i="4" s="1"/>
  <c r="D353" i="4" l="1"/>
  <c r="E353" i="4" s="1"/>
  <c r="F353" i="4" s="1"/>
  <c r="D354" i="4" l="1"/>
  <c r="E354" i="4" s="1"/>
  <c r="F354" i="4" s="1"/>
  <c r="D355" i="4" l="1"/>
  <c r="E355" i="4" s="1"/>
  <c r="F355" i="4" s="1"/>
  <c r="D356" i="4" l="1"/>
  <c r="E356" i="4" s="1"/>
  <c r="F356" i="4" s="1"/>
  <c r="D357" i="4" l="1"/>
  <c r="E357" i="4" s="1"/>
  <c r="F357" i="4" s="1"/>
  <c r="D358" i="4" l="1"/>
  <c r="E358" i="4" s="1"/>
  <c r="F358" i="4" s="1"/>
  <c r="D359" i="4" l="1"/>
  <c r="E359" i="4" s="1"/>
  <c r="F359" i="4" s="1"/>
  <c r="D360" i="4" l="1"/>
  <c r="E360" i="4" s="1"/>
  <c r="F360" i="4" s="1"/>
  <c r="D361" i="4" l="1"/>
  <c r="E361" i="4" s="1"/>
  <c r="F361" i="4" s="1"/>
  <c r="D362" i="4" l="1"/>
  <c r="E362" i="4" s="1"/>
  <c r="F362" i="4" s="1"/>
  <c r="D363" i="4" l="1"/>
  <c r="E363" i="4" s="1"/>
  <c r="F363" i="4" s="1"/>
  <c r="D364" i="4" l="1"/>
  <c r="E364" i="4" s="1"/>
  <c r="F364" i="4"/>
  <c r="D365" i="4" l="1"/>
  <c r="E365" i="4" s="1"/>
  <c r="F365" i="4" s="1"/>
  <c r="D366" i="4" l="1"/>
  <c r="E366" i="4" s="1"/>
  <c r="F366" i="4"/>
  <c r="D367" i="4" l="1"/>
  <c r="E367" i="4" s="1"/>
  <c r="F367" i="4"/>
  <c r="D368" i="4" l="1"/>
  <c r="E368" i="4" s="1"/>
  <c r="F368" i="4"/>
  <c r="D369" i="4" l="1"/>
  <c r="E369" i="4" s="1"/>
  <c r="F369" i="4"/>
  <c r="D370" i="4" l="1"/>
  <c r="E370" i="4" s="1"/>
  <c r="F370" i="4"/>
  <c r="D371" i="4" l="1"/>
  <c r="E371" i="4" s="1"/>
  <c r="F371" i="4"/>
  <c r="D372" i="4" l="1"/>
  <c r="E372" i="4" s="1"/>
  <c r="F372" i="4"/>
  <c r="D373" i="4" l="1"/>
  <c r="E373" i="4" s="1"/>
  <c r="F373" i="4"/>
  <c r="D374" i="4" l="1"/>
  <c r="E374" i="4" s="1"/>
  <c r="F374" i="4" s="1"/>
  <c r="D375" i="4" l="1"/>
  <c r="E375" i="4" s="1"/>
  <c r="F375" i="4"/>
  <c r="D376" i="4" l="1"/>
  <c r="E376" i="4" s="1"/>
  <c r="F376" i="4"/>
  <c r="D377" i="4" l="1"/>
  <c r="E377" i="4" s="1"/>
  <c r="F377" i="4" s="1"/>
  <c r="D378" i="4" l="1"/>
  <c r="E378" i="4" s="1"/>
  <c r="F378" i="4"/>
  <c r="D379" i="4" l="1"/>
  <c r="E379" i="4" s="1"/>
  <c r="F379" i="4"/>
  <c r="D380" i="4" l="1"/>
  <c r="E380" i="4" s="1"/>
  <c r="F380" i="4"/>
  <c r="D381" i="4" l="1"/>
  <c r="E381" i="4" s="1"/>
  <c r="F381" i="4"/>
  <c r="D382" i="4" l="1"/>
  <c r="E382" i="4" s="1"/>
  <c r="F382" i="4"/>
  <c r="D383" i="4" l="1"/>
  <c r="E383" i="4" s="1"/>
  <c r="F383" i="4" s="1"/>
  <c r="D384" i="4" l="1"/>
  <c r="E384" i="4" s="1"/>
  <c r="F384" i="4" s="1"/>
  <c r="D385" i="4" l="1"/>
  <c r="E385" i="4" s="1"/>
  <c r="F385" i="4" s="1"/>
  <c r="D386" i="4" l="1"/>
  <c r="E386" i="4" s="1"/>
  <c r="F386" i="4"/>
  <c r="D387" i="4" l="1"/>
  <c r="E387" i="4" s="1"/>
  <c r="F387" i="4"/>
  <c r="D388" i="4" l="1"/>
  <c r="E388" i="4" s="1"/>
  <c r="F388" i="4" s="1"/>
  <c r="D389" i="4" l="1"/>
  <c r="E389" i="4" s="1"/>
  <c r="F389" i="4" s="1"/>
  <c r="D390" i="4" l="1"/>
  <c r="E390" i="4" s="1"/>
  <c r="F390" i="4" s="1"/>
  <c r="D391" i="4" l="1"/>
  <c r="E391" i="4" s="1"/>
  <c r="F391" i="4" s="1"/>
  <c r="D392" i="4" l="1"/>
  <c r="E392" i="4" s="1"/>
  <c r="F392" i="4" s="1"/>
  <c r="D393" i="4" l="1"/>
  <c r="E393" i="4" s="1"/>
  <c r="F393" i="4"/>
  <c r="D394" i="4" l="1"/>
  <c r="E394" i="4" s="1"/>
  <c r="F394" i="4" s="1"/>
  <c r="D395" i="4" l="1"/>
  <c r="E395" i="4" s="1"/>
  <c r="F395" i="4" s="1"/>
  <c r="D396" i="4" l="1"/>
  <c r="E396" i="4" s="1"/>
  <c r="F396" i="4" s="1"/>
  <c r="D397" i="4" l="1"/>
  <c r="E397" i="4" s="1"/>
  <c r="F397" i="4" s="1"/>
  <c r="D398" i="4" l="1"/>
  <c r="E398" i="4" s="1"/>
  <c r="F398" i="4" s="1"/>
  <c r="D399" i="4" l="1"/>
  <c r="E399" i="4" s="1"/>
  <c r="F399" i="4" s="1"/>
  <c r="D400" i="4" l="1"/>
  <c r="E400" i="4" s="1"/>
  <c r="F400" i="4" s="1"/>
  <c r="D401" i="4" l="1"/>
  <c r="E401" i="4" s="1"/>
  <c r="F401" i="4" s="1"/>
  <c r="D402" i="4" l="1"/>
  <c r="E402" i="4" s="1"/>
  <c r="F402" i="4" s="1"/>
  <c r="D403" i="4" l="1"/>
  <c r="E403" i="4" s="1"/>
  <c r="F403" i="4" s="1"/>
  <c r="D404" i="4" l="1"/>
  <c r="E404" i="4" s="1"/>
  <c r="F404" i="4" s="1"/>
  <c r="D405" i="4" l="1"/>
  <c r="E405" i="4" s="1"/>
  <c r="F405" i="4" s="1"/>
  <c r="D406" i="4" l="1"/>
  <c r="E406" i="4" s="1"/>
  <c r="F406" i="4" s="1"/>
  <c r="D407" i="4" l="1"/>
  <c r="E407" i="4" s="1"/>
  <c r="F407" i="4" s="1"/>
  <c r="D408" i="4" l="1"/>
  <c r="E408" i="4" s="1"/>
  <c r="F408" i="4" s="1"/>
  <c r="D409" i="4" l="1"/>
  <c r="E409" i="4" s="1"/>
  <c r="F409" i="4" s="1"/>
  <c r="D410" i="4" l="1"/>
  <c r="E410" i="4" s="1"/>
  <c r="F410" i="4" s="1"/>
  <c r="D411" i="4" l="1"/>
  <c r="E411" i="4" s="1"/>
  <c r="F411" i="4" s="1"/>
  <c r="D412" i="4" l="1"/>
  <c r="E412" i="4" s="1"/>
  <c r="F412" i="4" s="1"/>
  <c r="D413" i="4" l="1"/>
  <c r="E413" i="4" s="1"/>
  <c r="F413" i="4" s="1"/>
  <c r="D414" i="4" l="1"/>
  <c r="E414" i="4" s="1"/>
  <c r="F414" i="4" s="1"/>
  <c r="D415" i="4" l="1"/>
  <c r="E415" i="4" s="1"/>
  <c r="F415" i="4" s="1"/>
  <c r="D416" i="4" l="1"/>
  <c r="E416" i="4" s="1"/>
  <c r="F416" i="4"/>
  <c r="D417" i="4" l="1"/>
  <c r="E417" i="4" s="1"/>
  <c r="F417" i="4" s="1"/>
  <c r="D418" i="4" l="1"/>
  <c r="E418" i="4" s="1"/>
  <c r="F418" i="4" s="1"/>
  <c r="D419" i="4" l="1"/>
  <c r="E419" i="4" s="1"/>
  <c r="F419" i="4" s="1"/>
  <c r="D420" i="4" l="1"/>
  <c r="E420" i="4" s="1"/>
  <c r="F420" i="4" s="1"/>
  <c r="D421" i="4" l="1"/>
  <c r="E421" i="4" s="1"/>
  <c r="F421" i="4" s="1"/>
  <c r="D422" i="4" l="1"/>
  <c r="E422" i="4" s="1"/>
  <c r="F422" i="4" s="1"/>
  <c r="D423" i="4" l="1"/>
  <c r="E423" i="4" s="1"/>
  <c r="F423" i="4" s="1"/>
  <c r="D424" i="4" l="1"/>
  <c r="E424" i="4" s="1"/>
  <c r="F424" i="4" s="1"/>
  <c r="D425" i="4" l="1"/>
  <c r="E425" i="4" s="1"/>
  <c r="F425" i="4" s="1"/>
  <c r="D426" i="4" l="1"/>
  <c r="E426" i="4" s="1"/>
  <c r="F426" i="4"/>
  <c r="D427" i="4" l="1"/>
  <c r="E427" i="4" s="1"/>
  <c r="F427" i="4"/>
  <c r="D428" i="4" l="1"/>
  <c r="E428" i="4" s="1"/>
  <c r="F428" i="4"/>
  <c r="D429" i="4" l="1"/>
  <c r="E429" i="4" s="1"/>
  <c r="F429" i="4" s="1"/>
</calcChain>
</file>

<file path=xl/sharedStrings.xml><?xml version="1.0" encoding="utf-8"?>
<sst xmlns="http://schemas.openxmlformats.org/spreadsheetml/2006/main" count="229" uniqueCount="105">
  <si>
    <t>Interest</t>
  </si>
  <si>
    <t>ดอกเบี้ย</t>
  </si>
  <si>
    <t>Principal</t>
  </si>
  <si>
    <t>เงินต้น หรือ มูลค่าปัจจุบัน</t>
  </si>
  <si>
    <t>ระยะเวลา</t>
  </si>
  <si>
    <t>Maturity Date</t>
  </si>
  <si>
    <t>วันครบกำหนดชำระหนี้</t>
  </si>
  <si>
    <t>Debtor</t>
  </si>
  <si>
    <t>ลูกหนี้</t>
  </si>
  <si>
    <t>Creditor</t>
  </si>
  <si>
    <t>เจ้าหนี้</t>
  </si>
  <si>
    <t>Future Value</t>
  </si>
  <si>
    <t>เงินรวม หรือ มูลค่าในอนาคต</t>
  </si>
  <si>
    <t>Concept of Interest</t>
  </si>
  <si>
    <t>FV</t>
  </si>
  <si>
    <t>Future Value (FV)</t>
  </si>
  <si>
    <t>Term (t)</t>
  </si>
  <si>
    <t>Present Value (PV)</t>
  </si>
  <si>
    <t>Result</t>
  </si>
  <si>
    <t>Question</t>
  </si>
  <si>
    <t>Interest (I)</t>
  </si>
  <si>
    <t>Principal or Present Value (PV)</t>
  </si>
  <si>
    <t>Interest rate (r)</t>
  </si>
  <si>
    <t>Simple Intrest Rate</t>
  </si>
  <si>
    <t>Simple Discount</t>
  </si>
  <si>
    <t>Use of Discount</t>
  </si>
  <si>
    <t>Cheque discounting</t>
  </si>
  <si>
    <t>Bills of Exchange (ตั๋วแลกเงิน)</t>
  </si>
  <si>
    <t>Zero-coupon bond</t>
  </si>
  <si>
    <t>Discount amount (D)</t>
  </si>
  <si>
    <t>Term (t) 4 years</t>
  </si>
  <si>
    <t>Term (t) (7 months)</t>
  </si>
  <si>
    <t>Term (t) 4 months</t>
  </si>
  <si>
    <t>Discount Rate (r)</t>
  </si>
  <si>
    <t>Interest Rate (r)</t>
  </si>
  <si>
    <t>Year</t>
  </si>
  <si>
    <t>Start</t>
  </si>
  <si>
    <t>Balance</t>
  </si>
  <si>
    <t>Difference End Balance</t>
  </si>
  <si>
    <t>Simple Interest</t>
  </si>
  <si>
    <t>Compound Interest</t>
  </si>
  <si>
    <t>Compound Intrest Rate</t>
  </si>
  <si>
    <t>Monthly Compound Intrest Rate</t>
  </si>
  <si>
    <t>Term (t) 12 years</t>
  </si>
  <si>
    <t>i = r/m</t>
  </si>
  <si>
    <t>n = m*t</t>
  </si>
  <si>
    <t>Daily Compound Intrest Rate</t>
  </si>
  <si>
    <t>Quaterly Compound Intrest Rate</t>
  </si>
  <si>
    <t>Semiannual Compound Intrest Rate</t>
  </si>
  <si>
    <t>Weekly Compound Intrest Rate</t>
  </si>
  <si>
    <t>m (weekly)</t>
  </si>
  <si>
    <t>m (semi-annual)</t>
  </si>
  <si>
    <t>m (quarterly)</t>
  </si>
  <si>
    <t>m (monthly)</t>
  </si>
  <si>
    <t>m (daily)</t>
  </si>
  <si>
    <t>Semiannual</t>
  </si>
  <si>
    <t>Annual</t>
  </si>
  <si>
    <t>Quartery</t>
  </si>
  <si>
    <t>Monthly</t>
  </si>
  <si>
    <t>Biweekly</t>
  </si>
  <si>
    <t>Weekly</t>
  </si>
  <si>
    <t>Daily (bankers' rule)</t>
  </si>
  <si>
    <t>Daily (exact method)</t>
  </si>
  <si>
    <t>n</t>
  </si>
  <si>
    <t>Future Value  = Present Value*(1+i)^n</t>
  </si>
  <si>
    <t>Effective Interest Rates</t>
  </si>
  <si>
    <t>Effective Interest Rate</t>
  </si>
  <si>
    <t>Times/Year (m)</t>
  </si>
  <si>
    <t>Present Value</t>
  </si>
  <si>
    <r>
      <t xml:space="preserve">Interest Rate (r) or </t>
    </r>
    <r>
      <rPr>
        <sz val="11"/>
        <color rgb="FFFF0000"/>
        <rFont val="Calibri"/>
        <family val="2"/>
        <scheme val="minor"/>
      </rPr>
      <t>Norminal Rate</t>
    </r>
  </si>
  <si>
    <t>Compouding Frequency</t>
  </si>
  <si>
    <r>
      <t>i (</t>
    </r>
    <r>
      <rPr>
        <sz val="11"/>
        <color rgb="FFFF0000"/>
        <rFont val="Calibri"/>
        <family val="2"/>
        <scheme val="minor"/>
      </rPr>
      <t>Periodic Rate</t>
    </r>
    <r>
      <rPr>
        <sz val="11"/>
        <color theme="1"/>
        <rFont val="Calibri"/>
        <family val="2"/>
        <scheme val="minor"/>
      </rPr>
      <t>)</t>
    </r>
  </si>
  <si>
    <t>annuity due</t>
  </si>
  <si>
    <t>ordinary anuuity</t>
  </si>
  <si>
    <t>ผ่อนชำระเงินกู้ ต้นงวด</t>
  </si>
  <si>
    <t>ผ่อนชำระเงินกู้ ปลายงวด</t>
  </si>
  <si>
    <t>Starting Balanc</t>
  </si>
  <si>
    <t>Interest Earned</t>
  </si>
  <si>
    <t>Deposit</t>
  </si>
  <si>
    <t>Ending Balance</t>
  </si>
  <si>
    <t>Ordinary Annuity : 1. Chronological Approach</t>
  </si>
  <si>
    <t>Ordinary Annuity : 2. The Bucket Approch</t>
  </si>
  <si>
    <t>Payment from Year</t>
  </si>
  <si>
    <t>Years of Interest</t>
  </si>
  <si>
    <t>Ordinary Annuity : 3. The Annuity Factor Approach</t>
  </si>
  <si>
    <t>Payment</t>
  </si>
  <si>
    <t>Payment Amount</t>
  </si>
  <si>
    <t>Ordinary Annuity : 4. The Future Value Annuity Factor</t>
  </si>
  <si>
    <t>Periodic interest rate (i)</t>
  </si>
  <si>
    <t>Number of Payments (n)</t>
  </si>
  <si>
    <t>Payment (PMT)</t>
  </si>
  <si>
    <t>Ordinary Annuity : 5. By Excel Formula</t>
  </si>
  <si>
    <t>Annuity Due : Chronological Approach</t>
  </si>
  <si>
    <t>Annuity Due : 2. The Bucket Approch</t>
  </si>
  <si>
    <t>Annuity Due : 3. The Annuity Factor Approach</t>
  </si>
  <si>
    <t>Annuity Due : 4. The Future Value Annuity Factor</t>
  </si>
  <si>
    <t>Annuity Due : 5. By Excel Formula</t>
  </si>
  <si>
    <t>Find PMT (If know PV)</t>
  </si>
  <si>
    <t>Find PMT (If know FV)</t>
  </si>
  <si>
    <t>Period</t>
  </si>
  <si>
    <t>Amortization Tables</t>
  </si>
  <si>
    <t>Present Value = 158000</t>
  </si>
  <si>
    <t>r = 7.2%</t>
  </si>
  <si>
    <t>Payment are Monthly</t>
  </si>
  <si>
    <t>30 year loan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</si>
</sst>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8" formatCode="&quot;$&quot;#,##0.00_);[Red]\(&quot;$&quot;#,##0.00\)"/>
    <numFmt numFmtId="44" formatCode="_(&quot;$&quot;* #,##0.00_);_(&quot;$&quot;* \(#,##0.00\);_(&quot;$&quot;* &quot;-&quot;??_);_(@_)"/>
    <numFmt numFmtId="164" formatCode="0.0000"/>
    <numFmt numFmtId="165" formatCode="&quot;$&quot;#,##0.00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rgb="FF7030A0"/>
      <name val="Calibri"/>
      <family val="2"/>
      <scheme val="minor"/>
    </font>
    <font>
      <b/>
      <sz val="18"/>
      <color theme="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1" tint="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rgb="FFFFFF00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08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44" fontId="0" fillId="0" borderId="0" xfId="1" applyFont="1"/>
    <xf numFmtId="44" fontId="0" fillId="0" borderId="0" xfId="0" applyNumberFormat="1"/>
    <xf numFmtId="0" fontId="0" fillId="0" borderId="1" xfId="0" applyFill="1" applyBorder="1" applyAlignment="1">
      <alignment horizontal="left" vertical="center"/>
    </xf>
    <xf numFmtId="10" fontId="0" fillId="0" borderId="0" xfId="2" applyNumberFormat="1" applyFont="1"/>
    <xf numFmtId="164" fontId="0" fillId="0" borderId="0" xfId="0" applyNumberFormat="1"/>
    <xf numFmtId="0" fontId="0" fillId="0" borderId="0" xfId="0" applyBorder="1"/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2" fontId="0" fillId="0" borderId="6" xfId="0" applyNumberFormat="1" applyBorder="1" applyAlignment="1">
      <alignment horizontal="center" vertical="center"/>
    </xf>
    <xf numFmtId="2" fontId="0" fillId="0" borderId="0" xfId="0" applyNumberFormat="1" applyBorder="1" applyAlignment="1">
      <alignment horizontal="center" vertical="center"/>
    </xf>
    <xf numFmtId="2" fontId="0" fillId="0" borderId="7" xfId="0" applyNumberFormat="1" applyBorder="1" applyAlignment="1">
      <alignment horizontal="center" vertical="center"/>
    </xf>
    <xf numFmtId="2" fontId="0" fillId="0" borderId="2" xfId="0" applyNumberFormat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2" fontId="0" fillId="0" borderId="8" xfId="0" applyNumberFormat="1" applyBorder="1" applyAlignment="1">
      <alignment horizontal="center" vertical="center"/>
    </xf>
    <xf numFmtId="2" fontId="0" fillId="0" borderId="9" xfId="0" applyNumberFormat="1" applyBorder="1" applyAlignment="1">
      <alignment horizontal="center" vertical="center"/>
    </xf>
    <xf numFmtId="2" fontId="0" fillId="0" borderId="10" xfId="0" applyNumberFormat="1" applyBorder="1" applyAlignment="1">
      <alignment horizontal="center" vertical="center"/>
    </xf>
    <xf numFmtId="2" fontId="0" fillId="0" borderId="12" xfId="0" applyNumberFormat="1" applyBorder="1" applyAlignment="1">
      <alignment horizontal="center" vertical="center"/>
    </xf>
    <xf numFmtId="0" fontId="0" fillId="0" borderId="10" xfId="0" applyBorder="1" applyAlignment="1">
      <alignment horizontal="center"/>
    </xf>
    <xf numFmtId="0" fontId="2" fillId="0" borderId="0" xfId="0" applyFont="1" applyAlignment="1">
      <alignment horizontal="center"/>
    </xf>
    <xf numFmtId="0" fontId="0" fillId="0" borderId="14" xfId="0" applyBorder="1" applyAlignment="1">
      <alignment horizontal="center" vertical="center"/>
    </xf>
    <xf numFmtId="9" fontId="0" fillId="0" borderId="2" xfId="0" applyNumberFormat="1" applyBorder="1" applyAlignment="1">
      <alignment horizontal="center" vertical="center"/>
    </xf>
    <xf numFmtId="165" fontId="0" fillId="0" borderId="2" xfId="1" applyNumberFormat="1" applyFont="1" applyBorder="1" applyAlignment="1">
      <alignment horizontal="center" vertical="center"/>
    </xf>
    <xf numFmtId="165" fontId="0" fillId="0" borderId="12" xfId="1" applyNumberFormat="1" applyFont="1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9" fontId="0" fillId="0" borderId="11" xfId="0" applyNumberFormat="1" applyBorder="1" applyAlignment="1">
      <alignment horizontal="center" vertical="center"/>
    </xf>
    <xf numFmtId="9" fontId="0" fillId="0" borderId="12" xfId="0" applyNumberFormat="1" applyBorder="1" applyAlignment="1">
      <alignment horizontal="center" vertical="center"/>
    </xf>
    <xf numFmtId="10" fontId="0" fillId="0" borderId="7" xfId="0" applyNumberForma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10" fontId="0" fillId="0" borderId="5" xfId="0" applyNumberFormat="1" applyBorder="1" applyAlignment="1">
      <alignment horizontal="center" vertical="center"/>
    </xf>
    <xf numFmtId="10" fontId="0" fillId="0" borderId="10" xfId="0" applyNumberFormat="1" applyBorder="1" applyAlignment="1">
      <alignment horizontal="center" vertical="center"/>
    </xf>
    <xf numFmtId="165" fontId="0" fillId="0" borderId="2" xfId="0" applyNumberFormat="1" applyBorder="1" applyAlignment="1">
      <alignment horizontal="center" vertical="center"/>
    </xf>
    <xf numFmtId="165" fontId="0" fillId="0" borderId="12" xfId="0" applyNumberFormat="1" applyBorder="1" applyAlignment="1">
      <alignment horizontal="center" vertical="center"/>
    </xf>
    <xf numFmtId="165" fontId="0" fillId="0" borderId="11" xfId="1" applyNumberFormat="1" applyFont="1" applyBorder="1" applyAlignment="1">
      <alignment horizontal="center" vertical="center"/>
    </xf>
    <xf numFmtId="0" fontId="2" fillId="4" borderId="15" xfId="0" applyFont="1" applyFill="1" applyBorder="1" applyAlignment="1">
      <alignment horizontal="center" vertical="center"/>
    </xf>
    <xf numFmtId="10" fontId="0" fillId="4" borderId="11" xfId="2" applyNumberFormat="1" applyFont="1" applyFill="1" applyBorder="1" applyAlignment="1">
      <alignment horizontal="center" vertical="center"/>
    </xf>
    <xf numFmtId="10" fontId="0" fillId="4" borderId="2" xfId="2" applyNumberFormat="1" applyFont="1" applyFill="1" applyBorder="1" applyAlignment="1">
      <alignment horizontal="center" vertical="center"/>
    </xf>
    <xf numFmtId="10" fontId="0" fillId="4" borderId="12" xfId="2" applyNumberFormat="1" applyFont="1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4" xfId="0" applyFill="1" applyBorder="1" applyAlignment="1">
      <alignment horizontal="center" vertical="center"/>
    </xf>
    <xf numFmtId="0" fontId="0" fillId="4" borderId="15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12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2" fontId="0" fillId="6" borderId="1" xfId="0" applyNumberFormat="1" applyFill="1" applyBorder="1" applyAlignment="1">
      <alignment horizontal="center" vertical="center"/>
    </xf>
    <xf numFmtId="165" fontId="0" fillId="3" borderId="10" xfId="0" applyNumberFormat="1" applyFill="1" applyBorder="1" applyAlignment="1">
      <alignment horizontal="center" vertical="center"/>
    </xf>
    <xf numFmtId="165" fontId="0" fillId="0" borderId="7" xfId="0" applyNumberFormat="1" applyBorder="1" applyAlignment="1">
      <alignment horizontal="center" vertical="center"/>
    </xf>
    <xf numFmtId="165" fontId="0" fillId="0" borderId="10" xfId="0" applyNumberFormat="1" applyBorder="1" applyAlignment="1">
      <alignment horizontal="center" vertical="center"/>
    </xf>
    <xf numFmtId="165" fontId="0" fillId="3" borderId="1" xfId="0" applyNumberFormat="1" applyFill="1" applyBorder="1" applyAlignment="1">
      <alignment horizontal="center" vertical="center"/>
    </xf>
    <xf numFmtId="165" fontId="0" fillId="0" borderId="0" xfId="0" applyNumberFormat="1" applyBorder="1" applyAlignment="1">
      <alignment horizontal="center" vertical="center"/>
    </xf>
    <xf numFmtId="165" fontId="0" fillId="0" borderId="9" xfId="0" applyNumberFormat="1" applyBorder="1" applyAlignment="1">
      <alignment horizontal="center" vertical="center"/>
    </xf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0" fillId="0" borderId="19" xfId="0" applyBorder="1"/>
    <xf numFmtId="10" fontId="0" fillId="0" borderId="20" xfId="0" applyNumberFormat="1" applyBorder="1"/>
    <xf numFmtId="165" fontId="0" fillId="0" borderId="20" xfId="0" applyNumberFormat="1" applyBorder="1"/>
    <xf numFmtId="0" fontId="0" fillId="3" borderId="0" xfId="0" applyFill="1" applyBorder="1"/>
    <xf numFmtId="165" fontId="0" fillId="3" borderId="20" xfId="1" applyNumberFormat="1" applyFont="1" applyFill="1" applyBorder="1"/>
    <xf numFmtId="0" fontId="0" fillId="0" borderId="0" xfId="0" applyFill="1" applyBorder="1"/>
    <xf numFmtId="165" fontId="0" fillId="0" borderId="20" xfId="1" applyNumberFormat="1" applyFont="1" applyFill="1" applyBorder="1"/>
    <xf numFmtId="0" fontId="0" fillId="0" borderId="21" xfId="0" applyBorder="1"/>
    <xf numFmtId="0" fontId="0" fillId="0" borderId="22" xfId="0" applyBorder="1"/>
    <xf numFmtId="0" fontId="0" fillId="0" borderId="23" xfId="0" applyBorder="1"/>
    <xf numFmtId="0" fontId="3" fillId="3" borderId="19" xfId="0" applyFont="1" applyFill="1" applyBorder="1" applyAlignment="1">
      <alignment horizontal="center" vertical="center"/>
    </xf>
    <xf numFmtId="0" fontId="3" fillId="3" borderId="0" xfId="0" applyFont="1" applyFill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165" fontId="5" fillId="0" borderId="0" xfId="0" applyNumberFormat="1" applyFont="1" applyBorder="1" applyAlignment="1">
      <alignment horizontal="center" vertical="center"/>
    </xf>
    <xf numFmtId="8" fontId="0" fillId="3" borderId="20" xfId="0" applyNumberFormat="1" applyFill="1" applyBorder="1"/>
    <xf numFmtId="0" fontId="0" fillId="3" borderId="19" xfId="0" applyFill="1" applyBorder="1"/>
    <xf numFmtId="0" fontId="0" fillId="3" borderId="21" xfId="0" applyFill="1" applyBorder="1"/>
    <xf numFmtId="8" fontId="0" fillId="3" borderId="23" xfId="0" applyNumberFormat="1" applyFill="1" applyBorder="1"/>
    <xf numFmtId="165" fontId="0" fillId="0" borderId="1" xfId="0" applyNumberFormat="1" applyBorder="1" applyAlignment="1">
      <alignment horizontal="center" vertical="center"/>
    </xf>
    <xf numFmtId="165" fontId="0" fillId="0" borderId="1" xfId="2" applyNumberFormat="1" applyFont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2" fillId="0" borderId="0" xfId="0" applyFont="1" applyAlignment="1">
      <alignment horizontal="center"/>
    </xf>
    <xf numFmtId="0" fontId="4" fillId="2" borderId="0" xfId="0" applyFont="1" applyFill="1" applyAlignment="1">
      <alignment horizont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4" fillId="2" borderId="13" xfId="0" applyFont="1" applyFill="1" applyBorder="1" applyAlignment="1">
      <alignment horizontal="center"/>
    </xf>
    <xf numFmtId="0" fontId="4" fillId="2" borderId="14" xfId="0" applyFont="1" applyFill="1" applyBorder="1" applyAlignment="1">
      <alignment horizontal="center"/>
    </xf>
    <xf numFmtId="0" fontId="4" fillId="2" borderId="15" xfId="0" applyFont="1" applyFill="1" applyBorder="1" applyAlignment="1">
      <alignment horizontal="center"/>
    </xf>
    <xf numFmtId="0" fontId="4" fillId="5" borderId="9" xfId="0" applyFont="1" applyFill="1" applyBorder="1" applyAlignment="1">
      <alignment horizontal="center"/>
    </xf>
    <xf numFmtId="0" fontId="4" fillId="5" borderId="13" xfId="0" applyFont="1" applyFill="1" applyBorder="1" applyAlignment="1">
      <alignment horizontal="center"/>
    </xf>
    <xf numFmtId="0" fontId="4" fillId="5" borderId="14" xfId="0" applyFont="1" applyFill="1" applyBorder="1" applyAlignment="1">
      <alignment horizontal="center"/>
    </xf>
    <xf numFmtId="0" fontId="4" fillId="5" borderId="15" xfId="0" applyFont="1" applyFill="1" applyBorder="1" applyAlignment="1">
      <alignment horizontal="center"/>
    </xf>
    <xf numFmtId="0" fontId="4" fillId="5" borderId="6" xfId="0" applyFont="1" applyFill="1" applyBorder="1" applyAlignment="1">
      <alignment horizontal="center" vertical="center"/>
    </xf>
    <xf numFmtId="0" fontId="4" fillId="5" borderId="20" xfId="0" applyFont="1" applyFill="1" applyBorder="1" applyAlignment="1">
      <alignment horizontal="center" vertical="center"/>
    </xf>
    <xf numFmtId="0" fontId="6" fillId="2" borderId="0" xfId="0" applyFont="1" applyFill="1" applyAlignment="1">
      <alignment horizontal="center" vertical="center"/>
    </xf>
    <xf numFmtId="0" fontId="6" fillId="2" borderId="9" xfId="0" applyFont="1" applyFill="1" applyBorder="1" applyAlignment="1">
      <alignment horizontal="center" vertical="center"/>
    </xf>
    <xf numFmtId="0" fontId="4" fillId="5" borderId="16" xfId="0" applyFont="1" applyFill="1" applyBorder="1" applyAlignment="1">
      <alignment horizontal="center" vertical="center"/>
    </xf>
    <xf numFmtId="0" fontId="4" fillId="5" borderId="18" xfId="0" applyFont="1" applyFill="1" applyBorder="1" applyAlignment="1">
      <alignment horizontal="center" vertical="center"/>
    </xf>
    <xf numFmtId="0" fontId="4" fillId="5" borderId="19" xfId="0" applyFont="1" applyFill="1" applyBorder="1" applyAlignment="1">
      <alignment horizontal="center" vertical="center"/>
    </xf>
  </cellXfs>
  <cellStyles count="3">
    <cellStyle name="Currency" xfId="1" builtinId="4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85725</xdr:colOff>
      <xdr:row>9</xdr:row>
      <xdr:rowOff>47626</xdr:rowOff>
    </xdr:from>
    <xdr:to>
      <xdr:col>7</xdr:col>
      <xdr:colOff>333375</xdr:colOff>
      <xdr:row>17</xdr:row>
      <xdr:rowOff>123132</xdr:rowOff>
    </xdr:to>
    <xdr:pic>
      <xdr:nvPicPr>
        <xdr:cNvPr id="3" name="Picture 2" descr="Simple Interest SI Formula, Calculator, Definition, Questions">
          <a:extLst>
            <a:ext uri="{FF2B5EF4-FFF2-40B4-BE49-F238E27FC236}">
              <a16:creationId xmlns:a16="http://schemas.microsoft.com/office/drawing/2014/main" id="{063E25A7-B6E9-FB75-53AB-388A5D2668C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93" t="16486" r="29104" b="23861"/>
        <a:stretch/>
      </xdr:blipFill>
      <xdr:spPr bwMode="auto">
        <a:xfrm>
          <a:off x="2828925" y="1762126"/>
          <a:ext cx="2076450" cy="1599506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76200</xdr:colOff>
      <xdr:row>0</xdr:row>
      <xdr:rowOff>76201</xdr:rowOff>
    </xdr:from>
    <xdr:to>
      <xdr:col>7</xdr:col>
      <xdr:colOff>342900</xdr:colOff>
      <xdr:row>8</xdr:row>
      <xdr:rowOff>152401</xdr:rowOff>
    </xdr:to>
    <xdr:pic>
      <xdr:nvPicPr>
        <xdr:cNvPr id="4" name="Picture 3" descr="Simple Interest – Part Two | Passy's World of Mathematics">
          <a:extLst>
            <a:ext uri="{FF2B5EF4-FFF2-40B4-BE49-F238E27FC236}">
              <a16:creationId xmlns:a16="http://schemas.microsoft.com/office/drawing/2014/main" id="{3E94AE80-9994-1CA5-BE4E-B356B772CD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58025" y="76201"/>
          <a:ext cx="2095500" cy="1600200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38100</xdr:colOff>
      <xdr:row>9</xdr:row>
      <xdr:rowOff>9525</xdr:rowOff>
    </xdr:from>
    <xdr:to>
      <xdr:col>11</xdr:col>
      <xdr:colOff>431559</xdr:colOff>
      <xdr:row>11</xdr:row>
      <xdr:rowOff>170502</xdr:rowOff>
    </xdr:to>
    <xdr:pic>
      <xdr:nvPicPr>
        <xdr:cNvPr id="5" name="Picture 4" descr="Solved Simple Interest Example: Find the present value of | Chegg.com">
          <a:extLst>
            <a:ext uri="{FF2B5EF4-FFF2-40B4-BE49-F238E27FC236}">
              <a16:creationId xmlns:a16="http://schemas.microsoft.com/office/drawing/2014/main" id="{81291EE6-89A2-5279-D6AD-64EF37521D0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170" t="20035" r="9167" b="68053"/>
        <a:stretch/>
      </xdr:blipFill>
      <xdr:spPr bwMode="auto">
        <a:xfrm>
          <a:off x="6438900" y="1724025"/>
          <a:ext cx="2641359" cy="541977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28575</xdr:colOff>
      <xdr:row>12</xdr:row>
      <xdr:rowOff>28576</xdr:rowOff>
    </xdr:from>
    <xdr:to>
      <xdr:col>11</xdr:col>
      <xdr:colOff>409575</xdr:colOff>
      <xdr:row>13</xdr:row>
      <xdr:rowOff>137098</xdr:rowOff>
    </xdr:to>
    <xdr:pic>
      <xdr:nvPicPr>
        <xdr:cNvPr id="6" name="Picture 5" descr="Solved Simple Interest Example: Find the present value of | Chegg.com">
          <a:extLst>
            <a:ext uri="{FF2B5EF4-FFF2-40B4-BE49-F238E27FC236}">
              <a16:creationId xmlns:a16="http://schemas.microsoft.com/office/drawing/2014/main" id="{A5FEC8E6-7EFA-4312-BF0A-E6B91FFCE1F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422" t="47692" r="10102" b="45736"/>
        <a:stretch/>
      </xdr:blipFill>
      <xdr:spPr bwMode="auto">
        <a:xfrm>
          <a:off x="6429375" y="2314576"/>
          <a:ext cx="2628900" cy="299022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28575</xdr:colOff>
      <xdr:row>14</xdr:row>
      <xdr:rowOff>9526</xdr:rowOff>
    </xdr:from>
    <xdr:to>
      <xdr:col>11</xdr:col>
      <xdr:colOff>409575</xdr:colOff>
      <xdr:row>17</xdr:row>
      <xdr:rowOff>11150</xdr:rowOff>
    </xdr:to>
    <xdr:pic>
      <xdr:nvPicPr>
        <xdr:cNvPr id="7" name="Picture 6" descr="Solved Simple Interest Example: Find the present value of | Chegg.com">
          <a:extLst>
            <a:ext uri="{FF2B5EF4-FFF2-40B4-BE49-F238E27FC236}">
              <a16:creationId xmlns:a16="http://schemas.microsoft.com/office/drawing/2014/main" id="{B4B1B5CF-280A-46B6-91C2-1E7705B93CA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328" t="69188" r="10196" b="18216"/>
        <a:stretch/>
      </xdr:blipFill>
      <xdr:spPr bwMode="auto">
        <a:xfrm>
          <a:off x="6429375" y="2676526"/>
          <a:ext cx="2628900" cy="573124"/>
        </a:xfrm>
        <a:prstGeom prst="rect">
          <a:avLst/>
        </a:prstGeom>
        <a:noFill/>
        <a:ln>
          <a:solidFill>
            <a:sysClr val="windowText" lastClr="000000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13</xdr:row>
      <xdr:rowOff>9525</xdr:rowOff>
    </xdr:from>
    <xdr:to>
      <xdr:col>7</xdr:col>
      <xdr:colOff>1352550</xdr:colOff>
      <xdr:row>28</xdr:row>
      <xdr:rowOff>104267</xdr:rowOff>
    </xdr:to>
    <xdr:pic>
      <xdr:nvPicPr>
        <xdr:cNvPr id="2" name="Picture 1" descr="Compound Interest (Definition, Formulas and Solved Examples)">
          <a:extLst>
            <a:ext uri="{FF2B5EF4-FFF2-40B4-BE49-F238E27FC236}">
              <a16:creationId xmlns:a16="http://schemas.microsoft.com/office/drawing/2014/main" id="{5B6B3FD3-413B-5481-94D6-5951081470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86025"/>
          <a:ext cx="5619750" cy="29522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85725</xdr:colOff>
      <xdr:row>8</xdr:row>
      <xdr:rowOff>104775</xdr:rowOff>
    </xdr:from>
    <xdr:to>
      <xdr:col>5</xdr:col>
      <xdr:colOff>28575</xdr:colOff>
      <xdr:row>12</xdr:row>
      <xdr:rowOff>142875</xdr:rowOff>
    </xdr:to>
    <xdr:sp macro="" textlink="">
      <xdr:nvSpPr>
        <xdr:cNvPr id="3" name="Arrow: Down 2">
          <a:extLst>
            <a:ext uri="{FF2B5EF4-FFF2-40B4-BE49-F238E27FC236}">
              <a16:creationId xmlns:a16="http://schemas.microsoft.com/office/drawing/2014/main" id="{78CFEE2D-32E5-C4AC-D599-734CAC864693}"/>
            </a:ext>
          </a:extLst>
        </xdr:cNvPr>
        <xdr:cNvSpPr/>
      </xdr:nvSpPr>
      <xdr:spPr>
        <a:xfrm>
          <a:off x="2524125" y="1628775"/>
          <a:ext cx="552450" cy="800100"/>
        </a:xfrm>
        <a:prstGeom prst="downArrow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1085850</xdr:colOff>
      <xdr:row>22</xdr:row>
      <xdr:rowOff>152400</xdr:rowOff>
    </xdr:from>
    <xdr:to>
      <xdr:col>10</xdr:col>
      <xdr:colOff>1352550</xdr:colOff>
      <xdr:row>23</xdr:row>
      <xdr:rowOff>161925</xdr:rowOff>
    </xdr:to>
    <xdr:sp macro="" textlink="">
      <xdr:nvSpPr>
        <xdr:cNvPr id="4" name="Arrow: Down 3">
          <a:extLst>
            <a:ext uri="{FF2B5EF4-FFF2-40B4-BE49-F238E27FC236}">
              <a16:creationId xmlns:a16="http://schemas.microsoft.com/office/drawing/2014/main" id="{BCBC4FA7-180A-4699-9497-A2DBB190ADDF}"/>
            </a:ext>
          </a:extLst>
        </xdr:cNvPr>
        <xdr:cNvSpPr/>
      </xdr:nvSpPr>
      <xdr:spPr>
        <a:xfrm>
          <a:off x="8029575" y="3771900"/>
          <a:ext cx="266700" cy="200025"/>
        </a:xfrm>
        <a:prstGeom prst="downArrow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190500</xdr:colOff>
      <xdr:row>26</xdr:row>
      <xdr:rowOff>57149</xdr:rowOff>
    </xdr:from>
    <xdr:to>
      <xdr:col>12</xdr:col>
      <xdr:colOff>466725</xdr:colOff>
      <xdr:row>27</xdr:row>
      <xdr:rowOff>123824</xdr:rowOff>
    </xdr:to>
    <xdr:sp macro="" textlink="">
      <xdr:nvSpPr>
        <xdr:cNvPr id="5" name="Arrow: Down 4">
          <a:extLst>
            <a:ext uri="{FF2B5EF4-FFF2-40B4-BE49-F238E27FC236}">
              <a16:creationId xmlns:a16="http://schemas.microsoft.com/office/drawing/2014/main" id="{9614F841-9A99-4127-9A90-5B587665F97E}"/>
            </a:ext>
          </a:extLst>
        </xdr:cNvPr>
        <xdr:cNvSpPr/>
      </xdr:nvSpPr>
      <xdr:spPr>
        <a:xfrm rot="16200000">
          <a:off x="9401175" y="5000624"/>
          <a:ext cx="257175" cy="276225"/>
        </a:xfrm>
        <a:prstGeom prst="downArrow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895349</xdr:colOff>
      <xdr:row>22</xdr:row>
      <xdr:rowOff>180974</xdr:rowOff>
    </xdr:from>
    <xdr:to>
      <xdr:col>13</xdr:col>
      <xdr:colOff>1171574</xdr:colOff>
      <xdr:row>24</xdr:row>
      <xdr:rowOff>47623</xdr:rowOff>
    </xdr:to>
    <xdr:sp macro="" textlink="">
      <xdr:nvSpPr>
        <xdr:cNvPr id="6" name="Arrow: Down 5">
          <a:extLst>
            <a:ext uri="{FF2B5EF4-FFF2-40B4-BE49-F238E27FC236}">
              <a16:creationId xmlns:a16="http://schemas.microsoft.com/office/drawing/2014/main" id="{522A41EB-EF19-4288-8AC5-C81773A726D8}"/>
            </a:ext>
          </a:extLst>
        </xdr:cNvPr>
        <xdr:cNvSpPr/>
      </xdr:nvSpPr>
      <xdr:spPr>
        <a:xfrm rot="10800000">
          <a:off x="10706099" y="4371974"/>
          <a:ext cx="276225" cy="247649"/>
        </a:xfrm>
        <a:prstGeom prst="downArrow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1047750</xdr:colOff>
      <xdr:row>7</xdr:row>
      <xdr:rowOff>152400</xdr:rowOff>
    </xdr:from>
    <xdr:to>
      <xdr:col>10</xdr:col>
      <xdr:colOff>1314450</xdr:colOff>
      <xdr:row>11</xdr:row>
      <xdr:rowOff>152400</xdr:rowOff>
    </xdr:to>
    <xdr:sp macro="" textlink="">
      <xdr:nvSpPr>
        <xdr:cNvPr id="7" name="Arrow: Down 6">
          <a:extLst>
            <a:ext uri="{FF2B5EF4-FFF2-40B4-BE49-F238E27FC236}">
              <a16:creationId xmlns:a16="http://schemas.microsoft.com/office/drawing/2014/main" id="{343921B6-8A7A-400C-9C40-CED7526CCA77}"/>
            </a:ext>
          </a:extLst>
        </xdr:cNvPr>
        <xdr:cNvSpPr/>
      </xdr:nvSpPr>
      <xdr:spPr>
        <a:xfrm>
          <a:off x="7991475" y="1485900"/>
          <a:ext cx="266700" cy="762000"/>
        </a:xfrm>
        <a:prstGeom prst="downArrow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895349</xdr:colOff>
      <xdr:row>10</xdr:row>
      <xdr:rowOff>76199</xdr:rowOff>
    </xdr:from>
    <xdr:to>
      <xdr:col>13</xdr:col>
      <xdr:colOff>1171574</xdr:colOff>
      <xdr:row>11</xdr:row>
      <xdr:rowOff>133348</xdr:rowOff>
    </xdr:to>
    <xdr:sp macro="" textlink="">
      <xdr:nvSpPr>
        <xdr:cNvPr id="9" name="Arrow: Down 8">
          <a:extLst>
            <a:ext uri="{FF2B5EF4-FFF2-40B4-BE49-F238E27FC236}">
              <a16:creationId xmlns:a16="http://schemas.microsoft.com/office/drawing/2014/main" id="{60030EEE-DFDC-4005-94E5-58496C5F50DA}"/>
            </a:ext>
          </a:extLst>
        </xdr:cNvPr>
        <xdr:cNvSpPr/>
      </xdr:nvSpPr>
      <xdr:spPr>
        <a:xfrm rot="10800000">
          <a:off x="10706099" y="1981199"/>
          <a:ext cx="276225" cy="247649"/>
        </a:xfrm>
        <a:prstGeom prst="downArrow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171450</xdr:colOff>
      <xdr:row>10</xdr:row>
      <xdr:rowOff>114301</xdr:rowOff>
    </xdr:from>
    <xdr:to>
      <xdr:col>21</xdr:col>
      <xdr:colOff>173551</xdr:colOff>
      <xdr:row>26</xdr:row>
      <xdr:rowOff>117078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AFB171B-218D-DDCB-83C7-26EF40D042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281" t="24494" r="5399" b="7016"/>
        <a:stretch/>
      </xdr:blipFill>
      <xdr:spPr>
        <a:xfrm>
          <a:off x="13306425" y="2019301"/>
          <a:ext cx="5288476" cy="305077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21</xdr:col>
      <xdr:colOff>301802</xdr:colOff>
      <xdr:row>10</xdr:row>
      <xdr:rowOff>104774</xdr:rowOff>
    </xdr:from>
    <xdr:to>
      <xdr:col>25</xdr:col>
      <xdr:colOff>1266825</xdr:colOff>
      <xdr:row>26</xdr:row>
      <xdr:rowOff>116148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E3970D-52DF-2427-8A42-05A111781E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830" t="19756" r="11321" b="23658"/>
        <a:stretch/>
      </xdr:blipFill>
      <xdr:spPr>
        <a:xfrm>
          <a:off x="18723152" y="2009774"/>
          <a:ext cx="5841823" cy="305937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499381</xdr:colOff>
      <xdr:row>16</xdr:row>
      <xdr:rowOff>136071</xdr:rowOff>
    </xdr:from>
    <xdr:to>
      <xdr:col>11</xdr:col>
      <xdr:colOff>340179</xdr:colOff>
      <xdr:row>29</xdr:row>
      <xdr:rowOff>108117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F71D28C-BAE4-DDC5-257F-61F73ADEF9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840" t="29994" r="11424" b="14535"/>
        <a:stretch/>
      </xdr:blipFill>
      <xdr:spPr>
        <a:xfrm>
          <a:off x="4880881" y="3660321"/>
          <a:ext cx="4344761" cy="244854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9525</xdr:colOff>
      <xdr:row>17</xdr:row>
      <xdr:rowOff>28575</xdr:rowOff>
    </xdr:from>
    <xdr:to>
      <xdr:col>4</xdr:col>
      <xdr:colOff>181535</xdr:colOff>
      <xdr:row>28</xdr:row>
      <xdr:rowOff>19658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78A38B4-5EC2-D573-0396-3DE0B4729E7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502" t="19296" r="4949" b="17099"/>
        <a:stretch/>
      </xdr:blipFill>
      <xdr:spPr>
        <a:xfrm>
          <a:off x="9525" y="2695575"/>
          <a:ext cx="4048125" cy="208658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3</xdr:row>
      <xdr:rowOff>72117</xdr:rowOff>
    </xdr:from>
    <xdr:to>
      <xdr:col>4</xdr:col>
      <xdr:colOff>229160</xdr:colOff>
      <xdr:row>13</xdr:row>
      <xdr:rowOff>53589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8D8B6A-AB0F-22FD-28C6-F705E34635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9735" r="237" b="18830"/>
        <a:stretch/>
      </xdr:blipFill>
      <xdr:spPr>
        <a:xfrm>
          <a:off x="0" y="453117"/>
          <a:ext cx="4112079" cy="188647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28</xdr:col>
      <xdr:colOff>0</xdr:colOff>
      <xdr:row>17</xdr:row>
      <xdr:rowOff>33618</xdr:rowOff>
    </xdr:from>
    <xdr:to>
      <xdr:col>36</xdr:col>
      <xdr:colOff>554693</xdr:colOff>
      <xdr:row>30</xdr:row>
      <xdr:rowOff>33619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937E03-4D78-4B5C-BF4B-7FC68D4BCF0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015" t="22752" r="2880" b="13645"/>
        <a:stretch/>
      </xdr:blipFill>
      <xdr:spPr>
        <a:xfrm>
          <a:off x="24708971" y="3944471"/>
          <a:ext cx="5462869" cy="247650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5</xdr:col>
      <xdr:colOff>489859</xdr:colOff>
      <xdr:row>1</xdr:row>
      <xdr:rowOff>85643</xdr:rowOff>
    </xdr:from>
    <xdr:to>
      <xdr:col>11</xdr:col>
      <xdr:colOff>108858</xdr:colOff>
      <xdr:row>14</xdr:row>
      <xdr:rowOff>63224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66F445-1D72-7AEA-9602-EC2007702C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5875" t="21625" r="6514" b="9107"/>
        <a:stretch/>
      </xdr:blipFill>
      <xdr:spPr>
        <a:xfrm>
          <a:off x="4871359" y="289750"/>
          <a:ext cx="4122962" cy="245408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28</xdr:col>
      <xdr:colOff>495302</xdr:colOff>
      <xdr:row>1</xdr:row>
      <xdr:rowOff>117023</xdr:rowOff>
    </xdr:from>
    <xdr:to>
      <xdr:col>35</xdr:col>
      <xdr:colOff>523874</xdr:colOff>
      <xdr:row>14</xdr:row>
      <xdr:rowOff>187203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BEA0B06-5FCB-CDC7-9BAB-178AFE5EC4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926" t="4629" r="6610" b="23463"/>
        <a:stretch/>
      </xdr:blipFill>
      <xdr:spPr>
        <a:xfrm>
          <a:off x="23888702" y="317048"/>
          <a:ext cx="4352923" cy="254668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31</xdr:col>
      <xdr:colOff>561756</xdr:colOff>
      <xdr:row>15</xdr:row>
      <xdr:rowOff>172065</xdr:rowOff>
    </xdr:from>
    <xdr:to>
      <xdr:col>32</xdr:col>
      <xdr:colOff>412375</xdr:colOff>
      <xdr:row>15</xdr:row>
      <xdr:rowOff>790014</xdr:rowOff>
    </xdr:to>
    <xdr:sp macro="" textlink="">
      <xdr:nvSpPr>
        <xdr:cNvPr id="11" name="Arrow: Right 10">
          <a:extLst>
            <a:ext uri="{FF2B5EF4-FFF2-40B4-BE49-F238E27FC236}">
              <a16:creationId xmlns:a16="http://schemas.microsoft.com/office/drawing/2014/main" id="{745C8B35-C295-8297-F26A-D2EE24C68510}"/>
            </a:ext>
          </a:extLst>
        </xdr:cNvPr>
        <xdr:cNvSpPr/>
      </xdr:nvSpPr>
      <xdr:spPr>
        <a:xfrm rot="16200000">
          <a:off x="25749914" y="3121878"/>
          <a:ext cx="617949" cy="455736"/>
        </a:xfrm>
        <a:prstGeom prst="rightArrow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32</xdr:col>
      <xdr:colOff>480411</xdr:colOff>
      <xdr:row>15</xdr:row>
      <xdr:rowOff>245888</xdr:rowOff>
    </xdr:from>
    <xdr:to>
      <xdr:col>37</xdr:col>
      <xdr:colOff>299357</xdr:colOff>
      <xdr:row>15</xdr:row>
      <xdr:rowOff>783210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800BACE9-DB07-D082-374A-0484348B87DB}"/>
            </a:ext>
          </a:extLst>
        </xdr:cNvPr>
        <xdr:cNvSpPr txBox="1"/>
      </xdr:nvSpPr>
      <xdr:spPr>
        <a:xfrm>
          <a:off x="26402018" y="3116995"/>
          <a:ext cx="2880553" cy="53732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th-TH" sz="1100">
              <a:solidFill>
                <a:srgbClr val="FF0000"/>
              </a:solidFill>
            </a:rPr>
            <a:t>ประยุกต์จากสมการด้านล่าง</a:t>
          </a:r>
          <a:r>
            <a:rPr lang="en-US" sz="1100" baseline="0">
              <a:solidFill>
                <a:srgbClr val="FF0000"/>
              </a:solidFill>
            </a:rPr>
            <a:t> </a:t>
          </a:r>
          <a:r>
            <a:rPr lang="th-TH" sz="1100" baseline="0">
              <a:solidFill>
                <a:srgbClr val="FF0000"/>
              </a:solidFill>
            </a:rPr>
            <a:t>คูณ </a:t>
          </a:r>
          <a:r>
            <a:rPr lang="en-US" sz="1100" baseline="0">
              <a:solidFill>
                <a:srgbClr val="FF0000"/>
              </a:solidFill>
            </a:rPr>
            <a:t>1+i </a:t>
          </a:r>
          <a:r>
            <a:rPr lang="th-TH" sz="1100" baseline="0">
              <a:solidFill>
                <a:srgbClr val="FF0000"/>
              </a:solidFill>
            </a:rPr>
            <a:t>ทั้งสมการ จะได้สมการด้านบน</a:t>
          </a:r>
        </a:p>
      </xdr:txBody>
    </xdr:sp>
    <xdr:clientData/>
  </xdr:twoCellAnchor>
  <xdr:twoCellAnchor>
    <xdr:from>
      <xdr:col>1</xdr:col>
      <xdr:colOff>63233</xdr:colOff>
      <xdr:row>14</xdr:row>
      <xdr:rowOff>119262</xdr:rowOff>
    </xdr:from>
    <xdr:to>
      <xdr:col>6</xdr:col>
      <xdr:colOff>235324</xdr:colOff>
      <xdr:row>15</xdr:row>
      <xdr:rowOff>829235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C2B163D2-110F-B5AB-BA78-E7569E39023F}"/>
            </a:ext>
          </a:extLst>
        </xdr:cNvPr>
        <xdr:cNvSpPr txBox="1"/>
      </xdr:nvSpPr>
      <xdr:spPr>
        <a:xfrm>
          <a:off x="668351" y="2797468"/>
          <a:ext cx="4721679" cy="90047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3200" b="1">
              <a:solidFill>
                <a:srgbClr val="FF0000"/>
              </a:solidFill>
            </a:rPr>
            <a:t>Find</a:t>
          </a:r>
          <a:r>
            <a:rPr lang="en-US" sz="3200" b="1" baseline="0">
              <a:solidFill>
                <a:srgbClr val="FF0000"/>
              </a:solidFill>
            </a:rPr>
            <a:t> </a:t>
          </a:r>
          <a:r>
            <a:rPr lang="en-US" sz="3200" b="1" u="sng" baseline="0">
              <a:solidFill>
                <a:srgbClr val="FF0000"/>
              </a:solidFill>
            </a:rPr>
            <a:t>Future</a:t>
          </a:r>
          <a:r>
            <a:rPr lang="en-US" sz="3200" b="1" baseline="0">
              <a:solidFill>
                <a:srgbClr val="FF0000"/>
              </a:solidFill>
            </a:rPr>
            <a:t> Value</a:t>
          </a:r>
        </a:p>
        <a:p>
          <a:pPr algn="ctr"/>
          <a:r>
            <a:rPr lang="th-TH" sz="1400" b="1" baseline="0">
              <a:solidFill>
                <a:srgbClr val="00B050"/>
              </a:solidFill>
            </a:rPr>
            <a:t>ฝากเงินทุกงวด งวดละเท่าๆกัน ในอนาคตได้เงินเท่าไร?</a:t>
          </a:r>
          <a:endParaRPr lang="en-US" sz="1400" b="1">
            <a:solidFill>
              <a:srgbClr val="00B050"/>
            </a:solidFill>
          </a:endParaRPr>
        </a:p>
      </xdr:txBody>
    </xdr:sp>
    <xdr:clientData/>
  </xdr:twoCellAnchor>
  <xdr:twoCellAnchor editAs="oneCell">
    <xdr:from>
      <xdr:col>5</xdr:col>
      <xdr:colOff>293553</xdr:colOff>
      <xdr:row>37</xdr:row>
      <xdr:rowOff>42021</xdr:rowOff>
    </xdr:from>
    <xdr:to>
      <xdr:col>16</xdr:col>
      <xdr:colOff>866391</xdr:colOff>
      <xdr:row>60</xdr:row>
      <xdr:rowOff>43423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52596E-4905-4488-BEAA-4E52F66309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554" t="28961" b="1960"/>
        <a:stretch/>
      </xdr:blipFill>
      <xdr:spPr>
        <a:xfrm>
          <a:off x="4843141" y="8356786"/>
          <a:ext cx="8439367" cy="440531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85572</xdr:colOff>
      <xdr:row>43</xdr:row>
      <xdr:rowOff>43804</xdr:rowOff>
    </xdr:from>
    <xdr:to>
      <xdr:col>5</xdr:col>
      <xdr:colOff>89647</xdr:colOff>
      <xdr:row>50</xdr:row>
      <xdr:rowOff>89646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6FA7CE0F-32DC-4692-87F3-66EFF31E8BB3}"/>
            </a:ext>
          </a:extLst>
        </xdr:cNvPr>
        <xdr:cNvSpPr txBox="1"/>
      </xdr:nvSpPr>
      <xdr:spPr>
        <a:xfrm>
          <a:off x="690690" y="9501569"/>
          <a:ext cx="3948545" cy="14017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3200" b="1">
              <a:solidFill>
                <a:srgbClr val="FF0000"/>
              </a:solidFill>
            </a:rPr>
            <a:t>Find</a:t>
          </a:r>
          <a:r>
            <a:rPr lang="en-US" sz="3200" b="1" baseline="0">
              <a:solidFill>
                <a:srgbClr val="FF0000"/>
              </a:solidFill>
            </a:rPr>
            <a:t> </a:t>
          </a:r>
          <a:r>
            <a:rPr lang="en-US" sz="3200" b="1" u="sng" baseline="0">
              <a:solidFill>
                <a:srgbClr val="FF0000"/>
              </a:solidFill>
            </a:rPr>
            <a:t>Present</a:t>
          </a:r>
          <a:r>
            <a:rPr lang="en-US" sz="3200" b="1" baseline="0">
              <a:solidFill>
                <a:srgbClr val="FF0000"/>
              </a:solidFill>
            </a:rPr>
            <a:t> Value</a:t>
          </a:r>
          <a:endParaRPr lang="th-TH" sz="3200" b="1" baseline="0">
            <a:solidFill>
              <a:srgbClr val="FF0000"/>
            </a:solidFill>
          </a:endParaRPr>
        </a:p>
        <a:p>
          <a:pPr algn="l"/>
          <a:r>
            <a:rPr lang="th-TH" sz="1200" b="1" baseline="0">
              <a:solidFill>
                <a:srgbClr val="00B050"/>
              </a:solidFill>
            </a:rPr>
            <a:t>1. อยากกู้เงินโดยสามารถผ่อนชำระงวดละ...บาททั้งหมด...งวด จะกู้เงินได้เท่าไร?</a:t>
          </a:r>
        </a:p>
        <a:p>
          <a:pPr algn="l"/>
          <a:endParaRPr lang="th-TH" sz="1200" b="1" baseline="0">
            <a:solidFill>
              <a:srgbClr val="00B050"/>
            </a:solidFill>
          </a:endParaRPr>
        </a:p>
        <a:p>
          <a:pPr algn="l"/>
          <a:r>
            <a:rPr lang="th-TH" sz="1200" b="1" baseline="0">
              <a:solidFill>
                <a:srgbClr val="00B050"/>
              </a:solidFill>
            </a:rPr>
            <a:t>2. อยากกู้เงิน...บาท ...งวด ต้องผ่อนชำระงวดละเท่าไร?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EF7858-D467-4586-BF82-A02C96ABB3F1}">
  <dimension ref="A1:B9"/>
  <sheetViews>
    <sheetView workbookViewId="0">
      <selection activeCell="C37" sqref="C37"/>
    </sheetView>
  </sheetViews>
  <sheetFormatPr defaultRowHeight="15" x14ac:dyDescent="0.25"/>
  <cols>
    <col min="1" max="1" width="28.7109375" bestFit="1" customWidth="1"/>
    <col min="2" max="2" width="25.7109375" bestFit="1" customWidth="1"/>
  </cols>
  <sheetData>
    <row r="1" spans="1:2" x14ac:dyDescent="0.25">
      <c r="A1" s="86" t="s">
        <v>13</v>
      </c>
      <c r="B1" s="86"/>
    </row>
    <row r="2" spans="1:2" x14ac:dyDescent="0.25">
      <c r="A2" s="2" t="s">
        <v>20</v>
      </c>
      <c r="B2" s="2" t="s">
        <v>1</v>
      </c>
    </row>
    <row r="3" spans="1:2" x14ac:dyDescent="0.25">
      <c r="A3" s="2" t="s">
        <v>21</v>
      </c>
      <c r="B3" s="2" t="s">
        <v>3</v>
      </c>
    </row>
    <row r="4" spans="1:2" x14ac:dyDescent="0.25">
      <c r="A4" s="2" t="s">
        <v>16</v>
      </c>
      <c r="B4" s="2" t="s">
        <v>4</v>
      </c>
    </row>
    <row r="5" spans="1:2" x14ac:dyDescent="0.25">
      <c r="A5" s="2" t="s">
        <v>5</v>
      </c>
      <c r="B5" s="2" t="s">
        <v>6</v>
      </c>
    </row>
    <row r="6" spans="1:2" x14ac:dyDescent="0.25">
      <c r="A6" s="2" t="s">
        <v>7</v>
      </c>
      <c r="B6" s="2" t="s">
        <v>8</v>
      </c>
    </row>
    <row r="7" spans="1:2" x14ac:dyDescent="0.25">
      <c r="A7" s="2" t="s">
        <v>9</v>
      </c>
      <c r="B7" s="2" t="s">
        <v>10</v>
      </c>
    </row>
    <row r="8" spans="1:2" x14ac:dyDescent="0.25">
      <c r="A8" s="2" t="s">
        <v>15</v>
      </c>
      <c r="B8" s="2" t="s">
        <v>12</v>
      </c>
    </row>
    <row r="9" spans="1:2" x14ac:dyDescent="0.25">
      <c r="A9" s="5" t="s">
        <v>22</v>
      </c>
      <c r="B9" s="5" t="s">
        <v>1</v>
      </c>
    </row>
  </sheetData>
  <mergeCells count="1">
    <mergeCell ref="A1:B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M16"/>
  <sheetViews>
    <sheetView workbookViewId="0">
      <selection activeCell="G28" sqref="G28"/>
    </sheetView>
  </sheetViews>
  <sheetFormatPr defaultRowHeight="15" x14ac:dyDescent="0.25"/>
  <cols>
    <col min="2" max="2" width="18" bestFit="1" customWidth="1"/>
    <col min="3" max="3" width="12.5703125" bestFit="1" customWidth="1"/>
    <col min="4" max="4" width="10.5703125" bestFit="1" customWidth="1"/>
    <col min="10" max="10" width="19.42578125" bestFit="1" customWidth="1"/>
    <col min="11" max="11" width="14.28515625" bestFit="1" customWidth="1"/>
    <col min="12" max="12" width="11.5703125" bestFit="1" customWidth="1"/>
    <col min="13" max="13" width="27.28515625" bestFit="1" customWidth="1"/>
  </cols>
  <sheetData>
    <row r="1" spans="2:13" x14ac:dyDescent="0.25">
      <c r="B1" s="88" t="s">
        <v>23</v>
      </c>
      <c r="C1" s="88"/>
      <c r="J1" s="88" t="s">
        <v>24</v>
      </c>
      <c r="K1" s="88"/>
    </row>
    <row r="2" spans="2:13" x14ac:dyDescent="0.25">
      <c r="B2" s="87" t="s">
        <v>19</v>
      </c>
      <c r="C2" s="87"/>
      <c r="J2" s="87" t="s">
        <v>19</v>
      </c>
      <c r="K2" s="87"/>
      <c r="M2" t="s">
        <v>25</v>
      </c>
    </row>
    <row r="3" spans="2:13" x14ac:dyDescent="0.25">
      <c r="B3" t="s">
        <v>17</v>
      </c>
      <c r="C3" s="3">
        <v>5000</v>
      </c>
      <c r="J3" t="s">
        <v>15</v>
      </c>
      <c r="K3" s="3">
        <v>100000</v>
      </c>
      <c r="M3" t="s">
        <v>26</v>
      </c>
    </row>
    <row r="4" spans="2:13" x14ac:dyDescent="0.25">
      <c r="B4" t="s">
        <v>34</v>
      </c>
      <c r="C4" s="6">
        <v>0.12</v>
      </c>
      <c r="J4" t="s">
        <v>33</v>
      </c>
      <c r="K4" s="6">
        <v>0.06</v>
      </c>
      <c r="M4" t="s">
        <v>27</v>
      </c>
    </row>
    <row r="5" spans="2:13" x14ac:dyDescent="0.25">
      <c r="B5" t="s">
        <v>30</v>
      </c>
      <c r="C5">
        <v>4</v>
      </c>
      <c r="J5" t="s">
        <v>32</v>
      </c>
      <c r="K5">
        <f>4/12</f>
        <v>0.33333333333333331</v>
      </c>
      <c r="M5" t="s">
        <v>28</v>
      </c>
    </row>
    <row r="6" spans="2:13" x14ac:dyDescent="0.25">
      <c r="B6" s="87" t="s">
        <v>18</v>
      </c>
      <c r="C6" s="87"/>
      <c r="J6" s="87" t="s">
        <v>18</v>
      </c>
      <c r="K6" s="87"/>
    </row>
    <row r="7" spans="2:13" x14ac:dyDescent="0.25">
      <c r="B7" t="s">
        <v>0</v>
      </c>
      <c r="C7" s="3">
        <f>C3*C4*C5</f>
        <v>2400</v>
      </c>
      <c r="J7" t="s">
        <v>29</v>
      </c>
      <c r="K7" s="4">
        <f>K3*K4*K5</f>
        <v>2000</v>
      </c>
    </row>
    <row r="8" spans="2:13" x14ac:dyDescent="0.25">
      <c r="B8" t="s">
        <v>15</v>
      </c>
      <c r="C8" s="4">
        <f>C7+C3</f>
        <v>7400</v>
      </c>
      <c r="D8" s="4">
        <f>C3*(1+C4*C5)</f>
        <v>7400</v>
      </c>
      <c r="J8" t="s">
        <v>17</v>
      </c>
      <c r="K8" s="4">
        <f>K3-K7</f>
        <v>98000</v>
      </c>
      <c r="L8" s="4">
        <f>K3*(1-K4*K5)</f>
        <v>98000</v>
      </c>
    </row>
    <row r="10" spans="2:13" x14ac:dyDescent="0.25">
      <c r="B10" s="87" t="s">
        <v>19</v>
      </c>
      <c r="C10" s="87"/>
      <c r="K10" s="4"/>
    </row>
    <row r="11" spans="2:13" x14ac:dyDescent="0.25">
      <c r="B11" t="s">
        <v>17</v>
      </c>
      <c r="C11" s="3">
        <v>120000</v>
      </c>
    </row>
    <row r="12" spans="2:13" x14ac:dyDescent="0.25">
      <c r="B12" t="s">
        <v>34</v>
      </c>
      <c r="C12" s="6">
        <v>7.2499999999999995E-2</v>
      </c>
    </row>
    <row r="13" spans="2:13" x14ac:dyDescent="0.25">
      <c r="B13" t="s">
        <v>31</v>
      </c>
      <c r="C13" s="7">
        <f>7/12</f>
        <v>0.58333333333333337</v>
      </c>
    </row>
    <row r="14" spans="2:13" x14ac:dyDescent="0.25">
      <c r="B14" s="87" t="s">
        <v>18</v>
      </c>
      <c r="C14" s="87"/>
    </row>
    <row r="15" spans="2:13" x14ac:dyDescent="0.25">
      <c r="B15" t="s">
        <v>0</v>
      </c>
      <c r="C15" s="3">
        <f>C11*C12*C13</f>
        <v>5075</v>
      </c>
    </row>
    <row r="16" spans="2:13" x14ac:dyDescent="0.25">
      <c r="B16" t="s">
        <v>15</v>
      </c>
      <c r="C16" s="4">
        <f>C15+C11</f>
        <v>125075</v>
      </c>
    </row>
  </sheetData>
  <mergeCells count="8">
    <mergeCell ref="B10:C10"/>
    <mergeCell ref="B14:C14"/>
    <mergeCell ref="J1:K1"/>
    <mergeCell ref="J2:K2"/>
    <mergeCell ref="J6:K6"/>
    <mergeCell ref="B2:C2"/>
    <mergeCell ref="B6:C6"/>
    <mergeCell ref="B1:C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B082E0-DEA2-4421-A1B8-0DA48C2E1EF3}">
  <dimension ref="A1:Z35"/>
  <sheetViews>
    <sheetView topLeftCell="L1" zoomScaleNormal="100" workbookViewId="0">
      <selection activeCell="AB11" sqref="AB11"/>
    </sheetView>
  </sheetViews>
  <sheetFormatPr defaultRowHeight="15" x14ac:dyDescent="0.25"/>
  <cols>
    <col min="8" max="8" width="21.85546875" bestFit="1" customWidth="1"/>
    <col min="11" max="11" width="23.28515625" customWidth="1"/>
    <col min="12" max="12" width="10.5703125" bestFit="1" customWidth="1"/>
    <col min="14" max="14" width="19.5703125" customWidth="1"/>
    <col min="15" max="15" width="12" customWidth="1"/>
    <col min="18" max="18" width="22.42578125" bestFit="1" customWidth="1"/>
    <col min="19" max="19" width="14.7109375" bestFit="1" customWidth="1"/>
    <col min="20" max="20" width="31.140625" bestFit="1" customWidth="1"/>
    <col min="21" max="21" width="11" customWidth="1"/>
    <col min="22" max="22" width="15.28515625" bestFit="1" customWidth="1"/>
    <col min="24" max="24" width="13.5703125" bestFit="1" customWidth="1"/>
    <col min="25" max="25" width="35.140625" bestFit="1" customWidth="1"/>
    <col min="26" max="26" width="21" bestFit="1" customWidth="1"/>
  </cols>
  <sheetData>
    <row r="1" spans="1:26" x14ac:dyDescent="0.25">
      <c r="A1" s="89" t="s">
        <v>35</v>
      </c>
      <c r="B1" s="91" t="s">
        <v>39</v>
      </c>
      <c r="C1" s="92"/>
      <c r="D1" s="93"/>
      <c r="E1" s="91" t="s">
        <v>40</v>
      </c>
      <c r="F1" s="92"/>
      <c r="G1" s="93"/>
      <c r="H1" s="89" t="s">
        <v>38</v>
      </c>
      <c r="K1" s="88" t="s">
        <v>41</v>
      </c>
      <c r="L1" s="88"/>
      <c r="N1" s="88" t="s">
        <v>46</v>
      </c>
      <c r="O1" s="88"/>
      <c r="R1" s="94" t="s">
        <v>65</v>
      </c>
      <c r="S1" s="95"/>
      <c r="T1" s="95"/>
      <c r="U1" s="95"/>
      <c r="V1" s="95"/>
      <c r="W1" s="95"/>
      <c r="X1" s="95"/>
      <c r="Y1" s="95"/>
      <c r="Z1" s="96"/>
    </row>
    <row r="2" spans="1:26" x14ac:dyDescent="0.25">
      <c r="A2" s="90"/>
      <c r="B2" s="9" t="s">
        <v>36</v>
      </c>
      <c r="C2" s="10" t="s">
        <v>0</v>
      </c>
      <c r="D2" s="10" t="s">
        <v>37</v>
      </c>
      <c r="E2" s="9" t="s">
        <v>36</v>
      </c>
      <c r="F2" s="10" t="s">
        <v>0</v>
      </c>
      <c r="G2" s="25" t="s">
        <v>37</v>
      </c>
      <c r="H2" s="90"/>
      <c r="K2" s="87" t="s">
        <v>19</v>
      </c>
      <c r="L2" s="87"/>
      <c r="N2" s="87" t="s">
        <v>19</v>
      </c>
      <c r="O2" s="87"/>
      <c r="R2" s="1" t="s">
        <v>70</v>
      </c>
      <c r="S2" s="27" t="s">
        <v>67</v>
      </c>
      <c r="T2" s="1" t="s">
        <v>69</v>
      </c>
      <c r="U2" s="1" t="s">
        <v>16</v>
      </c>
      <c r="V2" s="31" t="s">
        <v>71</v>
      </c>
      <c r="W2" s="27" t="s">
        <v>63</v>
      </c>
      <c r="X2" s="1" t="s">
        <v>68</v>
      </c>
      <c r="Y2" s="1" t="s">
        <v>64</v>
      </c>
      <c r="Z2" s="41" t="s">
        <v>66</v>
      </c>
    </row>
    <row r="3" spans="1:26" x14ac:dyDescent="0.25">
      <c r="A3" s="11">
        <v>0</v>
      </c>
      <c r="B3" s="12">
        <v>5000</v>
      </c>
      <c r="C3" s="13">
        <f>$B$3*8%</f>
        <v>400</v>
      </c>
      <c r="D3" s="13">
        <v>5400</v>
      </c>
      <c r="E3" s="14">
        <v>5000</v>
      </c>
      <c r="F3" s="15">
        <f>E3*8%</f>
        <v>400</v>
      </c>
      <c r="G3" s="16">
        <v>5400</v>
      </c>
      <c r="H3" s="17">
        <f>G3-D3</f>
        <v>0</v>
      </c>
      <c r="K3" t="s">
        <v>17</v>
      </c>
      <c r="L3" s="3">
        <v>2000</v>
      </c>
      <c r="N3" t="s">
        <v>17</v>
      </c>
      <c r="O3" s="3">
        <v>2000</v>
      </c>
      <c r="R3" s="11" t="s">
        <v>56</v>
      </c>
      <c r="S3" s="13">
        <v>1</v>
      </c>
      <c r="T3" s="32">
        <v>0.08</v>
      </c>
      <c r="U3" s="35">
        <v>5</v>
      </c>
      <c r="V3" s="36">
        <f>T3/S3</f>
        <v>0.08</v>
      </c>
      <c r="W3" s="13">
        <f>U3*S3</f>
        <v>5</v>
      </c>
      <c r="X3" s="38">
        <v>5000</v>
      </c>
      <c r="Y3" s="40">
        <f>X3*(1+V3)^W3</f>
        <v>7346.6403840000021</v>
      </c>
      <c r="Z3" s="42">
        <f>((1+T3/S3)^S3)-1</f>
        <v>8.0000000000000071E-2</v>
      </c>
    </row>
    <row r="4" spans="1:26" x14ac:dyDescent="0.25">
      <c r="A4" s="11">
        <v>1</v>
      </c>
      <c r="B4" s="12">
        <f>D3</f>
        <v>5400</v>
      </c>
      <c r="C4" s="13">
        <f t="shared" ref="C4:C8" si="0">$B$3*8%</f>
        <v>400</v>
      </c>
      <c r="D4" s="13">
        <f>B4+C4</f>
        <v>5800</v>
      </c>
      <c r="E4" s="14">
        <f>G3</f>
        <v>5400</v>
      </c>
      <c r="F4" s="15">
        <f t="shared" ref="F4:F8" si="1">E4*8%</f>
        <v>432</v>
      </c>
      <c r="G4" s="16">
        <f>E4+F4</f>
        <v>5832</v>
      </c>
      <c r="H4" s="17">
        <f t="shared" ref="H4:H8" si="2">G4-D4</f>
        <v>32</v>
      </c>
      <c r="K4" t="s">
        <v>34</v>
      </c>
      <c r="L4" s="6">
        <v>0.06</v>
      </c>
      <c r="N4" t="s">
        <v>34</v>
      </c>
      <c r="O4" s="6">
        <v>0.06</v>
      </c>
      <c r="R4" s="11" t="s">
        <v>55</v>
      </c>
      <c r="S4" s="13">
        <v>2</v>
      </c>
      <c r="T4" s="28">
        <v>0.08</v>
      </c>
      <c r="U4" s="11">
        <v>5</v>
      </c>
      <c r="V4" s="34">
        <f t="shared" ref="V4:V9" si="3">T4/S4</f>
        <v>0.04</v>
      </c>
      <c r="W4" s="13">
        <f t="shared" ref="W4:W10" si="4">$W$3*S4</f>
        <v>10</v>
      </c>
      <c r="X4" s="38">
        <v>5000</v>
      </c>
      <c r="Y4" s="29">
        <f t="shared" ref="Y4:Y10" si="5">X4*(1+V4)^W4</f>
        <v>7401.221424591723</v>
      </c>
      <c r="Z4" s="43">
        <f t="shared" ref="Z4:Z10" si="6">((1+T4/S4)^S4)-1</f>
        <v>8.1600000000000117E-2</v>
      </c>
    </row>
    <row r="5" spans="1:26" x14ac:dyDescent="0.25">
      <c r="A5" s="11">
        <v>2</v>
      </c>
      <c r="B5" s="12">
        <f t="shared" ref="B5:B8" si="7">D4</f>
        <v>5800</v>
      </c>
      <c r="C5" s="13">
        <f t="shared" si="0"/>
        <v>400</v>
      </c>
      <c r="D5" s="13">
        <f t="shared" ref="D5:D8" si="8">B5+C5</f>
        <v>6200</v>
      </c>
      <c r="E5" s="14">
        <f t="shared" ref="E5:E8" si="9">G4</f>
        <v>5832</v>
      </c>
      <c r="F5" s="15">
        <f t="shared" si="1"/>
        <v>466.56</v>
      </c>
      <c r="G5" s="16">
        <f t="shared" ref="G5:G8" si="10">E5+F5</f>
        <v>6298.56</v>
      </c>
      <c r="H5" s="17">
        <f t="shared" si="2"/>
        <v>98.5600000000004</v>
      </c>
      <c r="K5" t="s">
        <v>43</v>
      </c>
      <c r="L5">
        <v>12</v>
      </c>
      <c r="N5" t="s">
        <v>30</v>
      </c>
      <c r="O5">
        <v>12</v>
      </c>
      <c r="R5" s="11" t="s">
        <v>57</v>
      </c>
      <c r="S5" s="13">
        <v>4</v>
      </c>
      <c r="T5" s="28">
        <v>0.08</v>
      </c>
      <c r="U5" s="11">
        <v>5</v>
      </c>
      <c r="V5" s="34">
        <f t="shared" si="3"/>
        <v>0.02</v>
      </c>
      <c r="W5" s="13">
        <f t="shared" si="4"/>
        <v>20</v>
      </c>
      <c r="X5" s="38">
        <v>5000</v>
      </c>
      <c r="Y5" s="29">
        <f t="shared" si="5"/>
        <v>7429.7369798917716</v>
      </c>
      <c r="Z5" s="43">
        <f t="shared" si="6"/>
        <v>8.2432159999999977E-2</v>
      </c>
    </row>
    <row r="6" spans="1:26" x14ac:dyDescent="0.25">
      <c r="A6" s="11">
        <v>3</v>
      </c>
      <c r="B6" s="12">
        <f t="shared" si="7"/>
        <v>6200</v>
      </c>
      <c r="C6" s="13">
        <f t="shared" si="0"/>
        <v>400</v>
      </c>
      <c r="D6" s="13">
        <f t="shared" si="8"/>
        <v>6600</v>
      </c>
      <c r="E6" s="14">
        <f t="shared" si="9"/>
        <v>6298.56</v>
      </c>
      <c r="F6" s="15">
        <f t="shared" si="1"/>
        <v>503.88480000000004</v>
      </c>
      <c r="G6" s="16">
        <f t="shared" si="10"/>
        <v>6802.4448000000002</v>
      </c>
      <c r="H6" s="17">
        <f t="shared" si="2"/>
        <v>202.44480000000021</v>
      </c>
      <c r="K6" s="87" t="s">
        <v>18</v>
      </c>
      <c r="L6" s="87"/>
      <c r="N6" t="s">
        <v>54</v>
      </c>
      <c r="O6">
        <v>365</v>
      </c>
      <c r="R6" s="11" t="s">
        <v>58</v>
      </c>
      <c r="S6" s="13">
        <v>12</v>
      </c>
      <c r="T6" s="28">
        <v>0.08</v>
      </c>
      <c r="U6" s="11">
        <v>5</v>
      </c>
      <c r="V6" s="34">
        <f t="shared" si="3"/>
        <v>6.6666666666666671E-3</v>
      </c>
      <c r="W6" s="13">
        <f t="shared" si="4"/>
        <v>60</v>
      </c>
      <c r="X6" s="38">
        <v>5000</v>
      </c>
      <c r="Y6" s="29">
        <f t="shared" si="5"/>
        <v>7449.2285415080305</v>
      </c>
      <c r="Z6" s="43">
        <f t="shared" si="6"/>
        <v>8.2999506807510004E-2</v>
      </c>
    </row>
    <row r="7" spans="1:26" x14ac:dyDescent="0.25">
      <c r="A7" s="11">
        <v>4</v>
      </c>
      <c r="B7" s="12">
        <f t="shared" si="7"/>
        <v>6600</v>
      </c>
      <c r="C7" s="13">
        <f t="shared" si="0"/>
        <v>400</v>
      </c>
      <c r="D7" s="13">
        <f t="shared" si="8"/>
        <v>7000</v>
      </c>
      <c r="E7" s="14">
        <f t="shared" si="9"/>
        <v>6802.4448000000002</v>
      </c>
      <c r="F7" s="15">
        <f t="shared" si="1"/>
        <v>544.19558400000005</v>
      </c>
      <c r="G7" s="16">
        <f t="shared" si="10"/>
        <v>7346.6403840000003</v>
      </c>
      <c r="H7" s="17">
        <f t="shared" si="2"/>
        <v>346.64038400000027</v>
      </c>
      <c r="K7" t="s">
        <v>15</v>
      </c>
      <c r="L7" s="4">
        <f>L3*((1+L4)^L5)</f>
        <v>4024.3929436711037</v>
      </c>
      <c r="N7" t="s">
        <v>44</v>
      </c>
      <c r="O7" s="6">
        <f>O4/O6</f>
        <v>1.6438356164383562E-4</v>
      </c>
      <c r="R7" s="11" t="s">
        <v>59</v>
      </c>
      <c r="S7" s="13">
        <v>26</v>
      </c>
      <c r="T7" s="28">
        <v>0.08</v>
      </c>
      <c r="U7" s="11">
        <v>5</v>
      </c>
      <c r="V7" s="34">
        <f t="shared" si="3"/>
        <v>3.0769230769230769E-3</v>
      </c>
      <c r="W7" s="13">
        <f t="shared" si="4"/>
        <v>130</v>
      </c>
      <c r="X7" s="38">
        <v>5000</v>
      </c>
      <c r="Y7" s="29">
        <f t="shared" si="5"/>
        <v>7454.5440588632846</v>
      </c>
      <c r="Z7" s="43">
        <f t="shared" si="6"/>
        <v>8.3154021069757444E-2</v>
      </c>
    </row>
    <row r="8" spans="1:26" x14ac:dyDescent="0.25">
      <c r="A8" s="18">
        <v>5</v>
      </c>
      <c r="B8" s="19">
        <f t="shared" si="7"/>
        <v>7000</v>
      </c>
      <c r="C8" s="20">
        <f t="shared" si="0"/>
        <v>400</v>
      </c>
      <c r="D8" s="20">
        <f t="shared" si="8"/>
        <v>7400</v>
      </c>
      <c r="E8" s="21">
        <f t="shared" si="9"/>
        <v>7346.6403840000003</v>
      </c>
      <c r="F8" s="22">
        <f t="shared" si="1"/>
        <v>587.73123071999999</v>
      </c>
      <c r="G8" s="23">
        <f t="shared" si="10"/>
        <v>7934.3716147200003</v>
      </c>
      <c r="H8" s="24">
        <f t="shared" si="2"/>
        <v>534.37161472000025</v>
      </c>
      <c r="K8" t="s">
        <v>0</v>
      </c>
      <c r="L8" s="3">
        <f>L7-L3</f>
        <v>2024.3929436711037</v>
      </c>
      <c r="N8" t="s">
        <v>45</v>
      </c>
      <c r="O8">
        <f>O6*O5</f>
        <v>4380</v>
      </c>
      <c r="R8" s="11" t="s">
        <v>60</v>
      </c>
      <c r="S8" s="13">
        <v>52</v>
      </c>
      <c r="T8" s="28">
        <v>0.08</v>
      </c>
      <c r="U8" s="11">
        <v>5</v>
      </c>
      <c r="V8" s="34">
        <f t="shared" si="3"/>
        <v>1.5384615384615385E-3</v>
      </c>
      <c r="W8" s="13">
        <f t="shared" si="4"/>
        <v>260</v>
      </c>
      <c r="X8" s="38">
        <v>5000</v>
      </c>
      <c r="Y8" s="29">
        <f t="shared" si="5"/>
        <v>7456.8310768734555</v>
      </c>
      <c r="Z8" s="43">
        <f t="shared" si="6"/>
        <v>8.3220474196711303E-2</v>
      </c>
    </row>
    <row r="9" spans="1:26" x14ac:dyDescent="0.25">
      <c r="N9" s="87" t="s">
        <v>18</v>
      </c>
      <c r="O9" s="87"/>
      <c r="R9" s="11" t="s">
        <v>61</v>
      </c>
      <c r="S9" s="13">
        <v>360</v>
      </c>
      <c r="T9" s="28">
        <v>0.08</v>
      </c>
      <c r="U9" s="11">
        <v>5</v>
      </c>
      <c r="V9" s="34">
        <f t="shared" si="3"/>
        <v>2.2222222222222223E-4</v>
      </c>
      <c r="W9" s="13">
        <f t="shared" si="4"/>
        <v>1800</v>
      </c>
      <c r="X9" s="38">
        <v>5000</v>
      </c>
      <c r="Y9" s="29">
        <f t="shared" si="5"/>
        <v>7458.7920280760336</v>
      </c>
      <c r="Z9" s="43">
        <f t="shared" si="6"/>
        <v>8.3277439925647956E-2</v>
      </c>
    </row>
    <row r="10" spans="1:26" x14ac:dyDescent="0.25">
      <c r="N10" t="s">
        <v>15</v>
      </c>
      <c r="O10" s="4">
        <f>O3*(1+O7)^O8</f>
        <v>4108.6233002904219</v>
      </c>
      <c r="R10" s="18" t="s">
        <v>62</v>
      </c>
      <c r="S10" s="20">
        <v>365</v>
      </c>
      <c r="T10" s="33">
        <v>0.08</v>
      </c>
      <c r="U10" s="18">
        <v>5</v>
      </c>
      <c r="V10" s="37">
        <f>T10/S10</f>
        <v>2.1917808219178083E-4</v>
      </c>
      <c r="W10" s="20">
        <f t="shared" si="4"/>
        <v>1825</v>
      </c>
      <c r="X10" s="39">
        <v>5000</v>
      </c>
      <c r="Y10" s="30">
        <f t="shared" si="5"/>
        <v>7458.796567864144</v>
      </c>
      <c r="Z10" s="44">
        <f t="shared" si="6"/>
        <v>8.3277571792814031E-2</v>
      </c>
    </row>
    <row r="11" spans="1:26" x14ac:dyDescent="0.25">
      <c r="N11" t="s">
        <v>0</v>
      </c>
      <c r="O11" s="3">
        <f>O10-O3</f>
        <v>2108.6233002904219</v>
      </c>
    </row>
    <row r="13" spans="1:26" x14ac:dyDescent="0.25">
      <c r="K13" s="88" t="s">
        <v>48</v>
      </c>
      <c r="L13" s="88"/>
      <c r="N13" s="88" t="s">
        <v>49</v>
      </c>
      <c r="O13" s="88"/>
    </row>
    <row r="14" spans="1:26" x14ac:dyDescent="0.25">
      <c r="K14" s="87" t="s">
        <v>19</v>
      </c>
      <c r="L14" s="87"/>
      <c r="N14" s="87" t="s">
        <v>19</v>
      </c>
      <c r="O14" s="87"/>
    </row>
    <row r="15" spans="1:26" x14ac:dyDescent="0.25">
      <c r="K15" t="s">
        <v>17</v>
      </c>
      <c r="L15" s="3">
        <v>2000</v>
      </c>
      <c r="N15" t="s">
        <v>17</v>
      </c>
      <c r="O15" s="3">
        <v>2000</v>
      </c>
    </row>
    <row r="16" spans="1:26" x14ac:dyDescent="0.25">
      <c r="K16" t="s">
        <v>34</v>
      </c>
      <c r="L16" s="6">
        <v>0.06</v>
      </c>
      <c r="N16" t="s">
        <v>34</v>
      </c>
      <c r="O16" s="6">
        <v>0.06</v>
      </c>
    </row>
    <row r="17" spans="11:15" x14ac:dyDescent="0.25">
      <c r="K17" t="s">
        <v>30</v>
      </c>
      <c r="L17">
        <v>12</v>
      </c>
      <c r="N17" t="s">
        <v>30</v>
      </c>
      <c r="O17">
        <v>12</v>
      </c>
    </row>
    <row r="18" spans="11:15" x14ac:dyDescent="0.25">
      <c r="K18" t="s">
        <v>51</v>
      </c>
      <c r="L18">
        <v>2</v>
      </c>
      <c r="N18" t="s">
        <v>50</v>
      </c>
      <c r="O18">
        <v>52</v>
      </c>
    </row>
    <row r="19" spans="11:15" x14ac:dyDescent="0.25">
      <c r="K19" t="s">
        <v>44</v>
      </c>
      <c r="L19" s="6">
        <f>L16/L18</f>
        <v>0.03</v>
      </c>
      <c r="N19" t="s">
        <v>44</v>
      </c>
      <c r="O19" s="6">
        <f>O16/O18</f>
        <v>1.1538461538461537E-3</v>
      </c>
    </row>
    <row r="20" spans="11:15" x14ac:dyDescent="0.25">
      <c r="K20" t="s">
        <v>45</v>
      </c>
      <c r="L20">
        <f>L18*L17</f>
        <v>24</v>
      </c>
      <c r="N20" t="s">
        <v>45</v>
      </c>
      <c r="O20">
        <f>O18*O17</f>
        <v>624</v>
      </c>
    </row>
    <row r="21" spans="11:15" x14ac:dyDescent="0.25">
      <c r="K21" s="87" t="s">
        <v>18</v>
      </c>
      <c r="L21" s="87"/>
      <c r="N21" s="87" t="s">
        <v>18</v>
      </c>
      <c r="O21" s="87"/>
    </row>
    <row r="22" spans="11:15" x14ac:dyDescent="0.25">
      <c r="K22" t="s">
        <v>15</v>
      </c>
      <c r="L22" s="4">
        <f>L15*(1+L19)^L20</f>
        <v>4065.5882129208035</v>
      </c>
      <c r="N22" t="s">
        <v>15</v>
      </c>
      <c r="O22" s="4">
        <f>O15*(1+O19)^O20</f>
        <v>4107.1613270339958</v>
      </c>
    </row>
    <row r="23" spans="11:15" x14ac:dyDescent="0.25">
      <c r="K23" t="s">
        <v>0</v>
      </c>
      <c r="L23" s="3">
        <f>L22-L15</f>
        <v>2065.5882129208035</v>
      </c>
      <c r="N23" t="s">
        <v>0</v>
      </c>
      <c r="O23" s="3">
        <f>O22-O15</f>
        <v>2107.1613270339958</v>
      </c>
    </row>
    <row r="25" spans="11:15" x14ac:dyDescent="0.25">
      <c r="K25" s="88" t="s">
        <v>47</v>
      </c>
      <c r="L25" s="88"/>
      <c r="N25" s="88" t="s">
        <v>42</v>
      </c>
      <c r="O25" s="88"/>
    </row>
    <row r="26" spans="11:15" x14ac:dyDescent="0.25">
      <c r="K26" s="87" t="s">
        <v>19</v>
      </c>
      <c r="L26" s="87"/>
      <c r="N26" s="87" t="s">
        <v>19</v>
      </c>
      <c r="O26" s="87"/>
    </row>
    <row r="27" spans="11:15" x14ac:dyDescent="0.25">
      <c r="K27" t="s">
        <v>17</v>
      </c>
      <c r="L27" s="3">
        <v>2000</v>
      </c>
      <c r="N27" t="s">
        <v>17</v>
      </c>
      <c r="O27" s="3">
        <v>2000</v>
      </c>
    </row>
    <row r="28" spans="11:15" x14ac:dyDescent="0.25">
      <c r="K28" t="s">
        <v>34</v>
      </c>
      <c r="L28" s="6">
        <v>0.06</v>
      </c>
      <c r="N28" t="s">
        <v>34</v>
      </c>
      <c r="O28" s="6">
        <v>0.06</v>
      </c>
    </row>
    <row r="29" spans="11:15" x14ac:dyDescent="0.25">
      <c r="K29" t="s">
        <v>30</v>
      </c>
      <c r="L29">
        <v>12</v>
      </c>
      <c r="N29" t="s">
        <v>30</v>
      </c>
      <c r="O29">
        <v>12</v>
      </c>
    </row>
    <row r="30" spans="11:15" x14ac:dyDescent="0.25">
      <c r="K30" t="s">
        <v>52</v>
      </c>
      <c r="L30">
        <v>4</v>
      </c>
      <c r="N30" t="s">
        <v>53</v>
      </c>
      <c r="O30">
        <v>12</v>
      </c>
    </row>
    <row r="31" spans="11:15" x14ac:dyDescent="0.25">
      <c r="K31" t="s">
        <v>44</v>
      </c>
      <c r="L31" s="6">
        <f>L28/L30</f>
        <v>1.4999999999999999E-2</v>
      </c>
      <c r="N31" t="s">
        <v>44</v>
      </c>
      <c r="O31" s="6">
        <f>O28/O30</f>
        <v>5.0000000000000001E-3</v>
      </c>
    </row>
    <row r="32" spans="11:15" x14ac:dyDescent="0.25">
      <c r="K32" t="s">
        <v>45</v>
      </c>
      <c r="L32">
        <f>L30*L29</f>
        <v>48</v>
      </c>
      <c r="N32" t="s">
        <v>45</v>
      </c>
      <c r="O32">
        <f>O30*O29</f>
        <v>144</v>
      </c>
    </row>
    <row r="33" spans="11:15" x14ac:dyDescent="0.25">
      <c r="K33" s="87" t="s">
        <v>18</v>
      </c>
      <c r="L33" s="87"/>
      <c r="N33" s="26" t="s">
        <v>18</v>
      </c>
      <c r="O33" s="26"/>
    </row>
    <row r="34" spans="11:15" x14ac:dyDescent="0.25">
      <c r="K34" t="s">
        <v>15</v>
      </c>
      <c r="L34" s="4">
        <f>L27*(1+L31)^L32</f>
        <v>4086.9565786259523</v>
      </c>
      <c r="N34" t="s">
        <v>15</v>
      </c>
      <c r="O34" s="4">
        <f>O27*(1+O31)^O32</f>
        <v>4101.5016311212758</v>
      </c>
    </row>
    <row r="35" spans="11:15" x14ac:dyDescent="0.25">
      <c r="K35" t="s">
        <v>0</v>
      </c>
      <c r="L35" s="3">
        <f>L34-L27</f>
        <v>2086.9565786259523</v>
      </c>
      <c r="N35" t="s">
        <v>0</v>
      </c>
      <c r="O35" s="3">
        <f>O34-O27</f>
        <v>2101.5016311212758</v>
      </c>
    </row>
  </sheetData>
  <mergeCells count="22">
    <mergeCell ref="R1:Z1"/>
    <mergeCell ref="N1:O1"/>
    <mergeCell ref="N2:O2"/>
    <mergeCell ref="K33:L33"/>
    <mergeCell ref="K26:L26"/>
    <mergeCell ref="K21:L21"/>
    <mergeCell ref="K25:L25"/>
    <mergeCell ref="N13:O13"/>
    <mergeCell ref="N14:O14"/>
    <mergeCell ref="N21:O21"/>
    <mergeCell ref="N9:O9"/>
    <mergeCell ref="K13:L13"/>
    <mergeCell ref="K14:L14"/>
    <mergeCell ref="K6:L6"/>
    <mergeCell ref="N25:O25"/>
    <mergeCell ref="N26:O26"/>
    <mergeCell ref="A1:A2"/>
    <mergeCell ref="B1:D1"/>
    <mergeCell ref="E1:G1"/>
    <mergeCell ref="H1:H2"/>
    <mergeCell ref="K1:L1"/>
    <mergeCell ref="K2:L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56CB72-E00B-4B5A-9530-589E64BC00CD}">
  <dimension ref="B1:AN429"/>
  <sheetViews>
    <sheetView tabSelected="1" topLeftCell="A53" zoomScale="85" zoomScaleNormal="85" workbookViewId="0">
      <selection activeCell="K70" sqref="J70:K70"/>
    </sheetView>
  </sheetViews>
  <sheetFormatPr defaultRowHeight="15" x14ac:dyDescent="0.25"/>
  <cols>
    <col min="2" max="2" width="15.7109375" bestFit="1" customWidth="1"/>
    <col min="3" max="3" width="25.140625" bestFit="1" customWidth="1"/>
    <col min="4" max="4" width="17.140625" bestFit="1" customWidth="1"/>
    <col min="5" max="5" width="10.5703125" bestFit="1" customWidth="1"/>
    <col min="6" max="6" width="11.85546875" bestFit="1" customWidth="1"/>
    <col min="8" max="8" width="15.7109375" bestFit="1" customWidth="1"/>
    <col min="9" max="9" width="12.28515625" customWidth="1"/>
    <col min="13" max="13" width="4.85546875" customWidth="1"/>
    <col min="14" max="14" width="14.140625" bestFit="1" customWidth="1"/>
    <col min="15" max="15" width="14.7109375" bestFit="1" customWidth="1"/>
    <col min="16" max="16" width="7.85546875" bestFit="1" customWidth="1"/>
    <col min="17" max="17" width="14.42578125" bestFit="1" customWidth="1"/>
    <col min="19" max="19" width="30.28515625" customWidth="1"/>
    <col min="20" max="20" width="24.28515625" customWidth="1"/>
    <col min="21" max="21" width="15.5703125" bestFit="1" customWidth="1"/>
    <col min="22" max="22" width="12.42578125" bestFit="1" customWidth="1"/>
    <col min="24" max="24" width="18.140625" bestFit="1" customWidth="1"/>
    <col min="25" max="25" width="16.5703125" bestFit="1" customWidth="1"/>
    <col min="26" max="26" width="15.5703125" bestFit="1" customWidth="1"/>
    <col min="27" max="27" width="12.42578125" bestFit="1" customWidth="1"/>
    <col min="29" max="29" width="10" customWidth="1"/>
    <col min="39" max="39" width="28.42578125" customWidth="1"/>
    <col min="40" max="40" width="25.42578125" customWidth="1"/>
  </cols>
  <sheetData>
    <row r="1" spans="2:40" ht="15.75" thickBot="1" x14ac:dyDescent="0.3"/>
    <row r="2" spans="2:40" x14ac:dyDescent="0.25">
      <c r="B2" s="61"/>
      <c r="C2" s="62"/>
      <c r="D2" s="62"/>
      <c r="E2" s="62"/>
      <c r="F2" s="62"/>
      <c r="G2" s="62"/>
      <c r="H2" s="62"/>
      <c r="I2" s="62"/>
      <c r="J2" s="62"/>
      <c r="K2" s="62"/>
      <c r="L2" s="62"/>
      <c r="M2" s="62"/>
      <c r="N2" s="62"/>
      <c r="O2" s="62"/>
      <c r="P2" s="62"/>
      <c r="Q2" s="62"/>
      <c r="R2" s="62"/>
      <c r="S2" s="62"/>
      <c r="T2" s="62"/>
      <c r="U2" s="62"/>
      <c r="V2" s="62"/>
      <c r="W2" s="62"/>
      <c r="X2" s="62"/>
      <c r="Y2" s="62"/>
      <c r="Z2" s="62"/>
      <c r="AA2" s="62"/>
      <c r="AB2" s="62"/>
      <c r="AC2" s="62"/>
      <c r="AD2" s="62"/>
      <c r="AE2" s="62"/>
      <c r="AF2" s="62"/>
      <c r="AG2" s="62"/>
      <c r="AH2" s="62"/>
      <c r="AI2" s="62"/>
      <c r="AJ2" s="62"/>
      <c r="AK2" s="62"/>
      <c r="AL2" s="62"/>
      <c r="AM2" s="62"/>
      <c r="AN2" s="63"/>
    </row>
    <row r="3" spans="2:40" x14ac:dyDescent="0.25">
      <c r="B3" s="75" t="s">
        <v>72</v>
      </c>
      <c r="C3" s="76" t="s">
        <v>74</v>
      </c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  <c r="AC3" s="8"/>
      <c r="AD3" s="8"/>
      <c r="AE3" s="8"/>
      <c r="AF3" s="8"/>
      <c r="AG3" s="8"/>
      <c r="AH3" s="8"/>
      <c r="AI3" s="8"/>
      <c r="AJ3" s="8"/>
      <c r="AK3" s="8"/>
      <c r="AL3" s="8"/>
      <c r="AM3" s="8"/>
      <c r="AN3" s="64"/>
    </row>
    <row r="4" spans="2:40" x14ac:dyDescent="0.25">
      <c r="B4" s="65"/>
      <c r="C4" s="8"/>
      <c r="D4" s="8"/>
      <c r="E4" s="8"/>
      <c r="F4" s="8"/>
      <c r="G4" s="8"/>
      <c r="H4" s="8"/>
      <c r="I4" s="8"/>
      <c r="J4" s="8"/>
      <c r="K4" s="8"/>
      <c r="L4" s="8"/>
      <c r="M4" s="97" t="s">
        <v>92</v>
      </c>
      <c r="N4" s="97"/>
      <c r="O4" s="97"/>
      <c r="P4" s="97"/>
      <c r="Q4" s="97"/>
      <c r="R4" s="8"/>
      <c r="S4" s="98" t="s">
        <v>93</v>
      </c>
      <c r="T4" s="99"/>
      <c r="U4" s="99"/>
      <c r="V4" s="100"/>
      <c r="W4" s="8"/>
      <c r="X4" s="98" t="s">
        <v>94</v>
      </c>
      <c r="Y4" s="99"/>
      <c r="Z4" s="99"/>
      <c r="AA4" s="100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101" t="s">
        <v>95</v>
      </c>
      <c r="AN4" s="102"/>
    </row>
    <row r="5" spans="2:40" x14ac:dyDescent="0.25">
      <c r="B5" s="65"/>
      <c r="C5" s="8"/>
      <c r="D5" s="8"/>
      <c r="E5" s="8"/>
      <c r="F5" s="8"/>
      <c r="G5" s="8"/>
      <c r="H5" s="8"/>
      <c r="I5" s="8"/>
      <c r="J5" s="8"/>
      <c r="K5" s="8"/>
      <c r="L5" s="8"/>
      <c r="M5" s="45" t="s">
        <v>35</v>
      </c>
      <c r="N5" s="46" t="s">
        <v>76</v>
      </c>
      <c r="O5" s="46" t="s">
        <v>77</v>
      </c>
      <c r="P5" s="46" t="s">
        <v>78</v>
      </c>
      <c r="Q5" s="47" t="s">
        <v>79</v>
      </c>
      <c r="R5" s="8"/>
      <c r="S5" s="48" t="s">
        <v>82</v>
      </c>
      <c r="T5" s="49" t="s">
        <v>86</v>
      </c>
      <c r="U5" s="49" t="s">
        <v>83</v>
      </c>
      <c r="V5" s="50" t="s">
        <v>11</v>
      </c>
      <c r="W5" s="8"/>
      <c r="X5" s="48" t="s">
        <v>82</v>
      </c>
      <c r="Y5" s="49" t="s">
        <v>86</v>
      </c>
      <c r="Z5" s="49" t="s">
        <v>83</v>
      </c>
      <c r="AA5" s="50" t="s">
        <v>11</v>
      </c>
      <c r="AB5" s="8"/>
      <c r="AC5" s="8"/>
      <c r="AD5" s="8"/>
      <c r="AE5" s="8"/>
      <c r="AF5" s="8"/>
      <c r="AG5" s="8"/>
      <c r="AH5" s="8"/>
      <c r="AI5" s="8"/>
      <c r="AJ5" s="8"/>
      <c r="AK5" s="8"/>
      <c r="AL5" s="8"/>
      <c r="AM5" s="8" t="s">
        <v>88</v>
      </c>
      <c r="AN5" s="66">
        <v>7.1999999999999995E-2</v>
      </c>
    </row>
    <row r="6" spans="2:40" x14ac:dyDescent="0.25">
      <c r="B6" s="65"/>
      <c r="C6" s="8"/>
      <c r="D6" s="8"/>
      <c r="E6" s="8"/>
      <c r="F6" s="8"/>
      <c r="G6" s="8"/>
      <c r="H6" s="8"/>
      <c r="I6" s="8"/>
      <c r="J6" s="8"/>
      <c r="K6" s="8"/>
      <c r="L6" s="8"/>
      <c r="M6" s="12">
        <v>1</v>
      </c>
      <c r="N6" s="79">
        <v>1200</v>
      </c>
      <c r="O6" s="59">
        <f>N6*7.2%</f>
        <v>86.4</v>
      </c>
      <c r="P6" s="13">
        <v>1200</v>
      </c>
      <c r="Q6" s="56">
        <f>N6+P6+O6</f>
        <v>2486.4</v>
      </c>
      <c r="R6" s="8"/>
      <c r="S6" s="12">
        <v>1</v>
      </c>
      <c r="T6" s="13">
        <v>1200</v>
      </c>
      <c r="U6" s="77">
        <v>5</v>
      </c>
      <c r="V6" s="56">
        <f>T6*(1+7.2%)^U6</f>
        <v>1698.850541037159</v>
      </c>
      <c r="W6" s="8"/>
      <c r="X6" s="12">
        <v>1</v>
      </c>
      <c r="Y6" s="13">
        <v>1</v>
      </c>
      <c r="Z6" s="77">
        <v>5</v>
      </c>
      <c r="AA6" s="16">
        <f>Y6*(1+7.2%)^Z6</f>
        <v>1.4157087841976326</v>
      </c>
      <c r="AB6" s="8"/>
      <c r="AC6" s="8"/>
      <c r="AD6" s="8"/>
      <c r="AE6" s="8"/>
      <c r="AF6" s="8"/>
      <c r="AG6" s="8"/>
      <c r="AH6" s="8"/>
      <c r="AI6" s="8"/>
      <c r="AJ6" s="8"/>
      <c r="AK6" s="8"/>
      <c r="AL6" s="8"/>
      <c r="AM6" s="8" t="s">
        <v>89</v>
      </c>
      <c r="AN6" s="64">
        <v>5</v>
      </c>
    </row>
    <row r="7" spans="2:40" x14ac:dyDescent="0.25">
      <c r="B7" s="65"/>
      <c r="C7" s="8"/>
      <c r="D7" s="8"/>
      <c r="E7" s="8"/>
      <c r="F7" s="8"/>
      <c r="G7" s="8"/>
      <c r="H7" s="8"/>
      <c r="I7" s="8"/>
      <c r="J7" s="8"/>
      <c r="K7" s="8"/>
      <c r="L7" s="8"/>
      <c r="M7" s="12">
        <v>2</v>
      </c>
      <c r="N7" s="59">
        <f>Q6</f>
        <v>2486.4</v>
      </c>
      <c r="O7" s="59">
        <f t="shared" ref="O7:O10" si="0">N7*7.2%</f>
        <v>179.02080000000004</v>
      </c>
      <c r="P7" s="13">
        <v>1200</v>
      </c>
      <c r="Q7" s="56">
        <f t="shared" ref="Q7:Q10" si="1">N7+P7+O7</f>
        <v>3865.4208000000003</v>
      </c>
      <c r="R7" s="8"/>
      <c r="S7" s="12">
        <v>2</v>
      </c>
      <c r="T7" s="13">
        <v>1200</v>
      </c>
      <c r="U7" s="77">
        <v>4</v>
      </c>
      <c r="V7" s="56">
        <f>T7*(1+7.2%)^U7</f>
        <v>1584.7486390272006</v>
      </c>
      <c r="W7" s="8"/>
      <c r="X7" s="12">
        <v>2</v>
      </c>
      <c r="Y7" s="13">
        <v>1</v>
      </c>
      <c r="Z7" s="77">
        <v>4</v>
      </c>
      <c r="AA7" s="16">
        <f>Y7*(1+7.2%)^Z7</f>
        <v>1.3206238658560006</v>
      </c>
      <c r="AB7" s="8"/>
      <c r="AC7" s="8"/>
      <c r="AD7" s="8"/>
      <c r="AE7" s="8"/>
      <c r="AF7" s="8"/>
      <c r="AG7" s="8"/>
      <c r="AH7" s="8"/>
      <c r="AI7" s="8"/>
      <c r="AJ7" s="8"/>
      <c r="AK7" s="8"/>
      <c r="AL7" s="8"/>
      <c r="AM7" s="8" t="s">
        <v>90</v>
      </c>
      <c r="AN7" s="67">
        <v>1200</v>
      </c>
    </row>
    <row r="8" spans="2:40" x14ac:dyDescent="0.25">
      <c r="B8" s="65"/>
      <c r="C8" s="8"/>
      <c r="D8" s="8"/>
      <c r="E8" s="8"/>
      <c r="F8" s="8"/>
      <c r="G8" s="8"/>
      <c r="H8" s="8"/>
      <c r="I8" s="8"/>
      <c r="J8" s="8"/>
      <c r="K8" s="8"/>
      <c r="L8" s="8"/>
      <c r="M8" s="12">
        <v>3</v>
      </c>
      <c r="N8" s="59">
        <f t="shared" ref="N8:N10" si="2">Q7</f>
        <v>3865.4208000000003</v>
      </c>
      <c r="O8" s="59">
        <f t="shared" si="0"/>
        <v>278.31029760000007</v>
      </c>
      <c r="P8" s="13">
        <v>1200</v>
      </c>
      <c r="Q8" s="56">
        <f t="shared" si="1"/>
        <v>5343.7310975999999</v>
      </c>
      <c r="R8" s="8"/>
      <c r="S8" s="12">
        <v>3</v>
      </c>
      <c r="T8" s="13">
        <v>1200</v>
      </c>
      <c r="U8" s="77">
        <v>3</v>
      </c>
      <c r="V8" s="56">
        <f>T8*(1+7.2%)^U8</f>
        <v>1478.3102976000002</v>
      </c>
      <c r="W8" s="8"/>
      <c r="X8" s="12">
        <v>3</v>
      </c>
      <c r="Y8" s="13">
        <v>1</v>
      </c>
      <c r="Z8" s="77">
        <v>3</v>
      </c>
      <c r="AA8" s="16">
        <f>Y8*(1+7.2%)^Z8</f>
        <v>1.2319252480000003</v>
      </c>
      <c r="AB8" s="8"/>
      <c r="AC8" s="8"/>
      <c r="AD8" s="8"/>
      <c r="AE8" s="8"/>
      <c r="AF8" s="8"/>
      <c r="AG8" s="8"/>
      <c r="AH8" s="8"/>
      <c r="AI8" s="8"/>
      <c r="AJ8" s="8"/>
      <c r="AK8" s="8"/>
      <c r="AL8" s="8"/>
      <c r="AM8" s="68" t="s">
        <v>15</v>
      </c>
      <c r="AN8" s="69">
        <f>AN7*((((1+AN5)^AN6)-1)/AN5)*(1+AN5)</f>
        <v>7427.3302776643695</v>
      </c>
    </row>
    <row r="9" spans="2:40" x14ac:dyDescent="0.25">
      <c r="B9" s="65"/>
      <c r="C9" s="8"/>
      <c r="D9" s="8"/>
      <c r="E9" s="8"/>
      <c r="F9" s="8"/>
      <c r="G9" s="8"/>
      <c r="H9" s="8"/>
      <c r="I9" s="8"/>
      <c r="J9" s="8"/>
      <c r="K9" s="8"/>
      <c r="L9" s="8"/>
      <c r="M9" s="12">
        <v>4</v>
      </c>
      <c r="N9" s="59">
        <f t="shared" si="2"/>
        <v>5343.7310975999999</v>
      </c>
      <c r="O9" s="59">
        <f t="shared" si="0"/>
        <v>384.74863902720006</v>
      </c>
      <c r="P9" s="13">
        <v>1200</v>
      </c>
      <c r="Q9" s="56">
        <f t="shared" si="1"/>
        <v>6928.4797366271996</v>
      </c>
      <c r="R9" s="8"/>
      <c r="S9" s="12">
        <v>4</v>
      </c>
      <c r="T9" s="13">
        <v>1200</v>
      </c>
      <c r="U9" s="77">
        <v>2</v>
      </c>
      <c r="V9" s="56">
        <f>T9*(1+7.2%)^U9</f>
        <v>1379.0208000000002</v>
      </c>
      <c r="W9" s="8"/>
      <c r="X9" s="12">
        <v>4</v>
      </c>
      <c r="Y9" s="13">
        <v>1</v>
      </c>
      <c r="Z9" s="77">
        <v>2</v>
      </c>
      <c r="AA9" s="16">
        <f>Y9*(1+7.2%)^Z9</f>
        <v>1.1491840000000002</v>
      </c>
      <c r="AB9" s="8"/>
      <c r="AC9" s="8"/>
      <c r="AD9" s="8"/>
      <c r="AE9" s="8"/>
      <c r="AF9" s="8"/>
      <c r="AG9" s="8"/>
      <c r="AH9" s="8"/>
      <c r="AI9" s="8"/>
      <c r="AJ9" s="8"/>
      <c r="AK9" s="8"/>
      <c r="AL9" s="8"/>
      <c r="AM9" s="8"/>
      <c r="AN9" s="64"/>
    </row>
    <row r="10" spans="2:40" x14ac:dyDescent="0.25">
      <c r="B10" s="65"/>
      <c r="C10" s="8"/>
      <c r="D10" s="8"/>
      <c r="E10" s="8"/>
      <c r="F10" s="8"/>
      <c r="G10" s="8"/>
      <c r="H10" s="8"/>
      <c r="I10" s="8"/>
      <c r="J10" s="8"/>
      <c r="K10" s="8"/>
      <c r="L10" s="8"/>
      <c r="M10" s="19">
        <v>5</v>
      </c>
      <c r="N10" s="60">
        <f t="shared" si="2"/>
        <v>6928.4797366271996</v>
      </c>
      <c r="O10" s="60">
        <f t="shared" si="0"/>
        <v>498.85054103715845</v>
      </c>
      <c r="P10" s="78">
        <v>0</v>
      </c>
      <c r="Q10" s="55">
        <f t="shared" si="1"/>
        <v>7427.3302776643577</v>
      </c>
      <c r="R10" s="8"/>
      <c r="S10" s="19">
        <v>5</v>
      </c>
      <c r="T10" s="20">
        <v>1200</v>
      </c>
      <c r="U10" s="78">
        <v>1</v>
      </c>
      <c r="V10" s="57">
        <f>T10*(1+7.2%)^U10</f>
        <v>1286.4000000000001</v>
      </c>
      <c r="W10" s="8"/>
      <c r="X10" s="19">
        <v>5</v>
      </c>
      <c r="Y10" s="20">
        <v>1</v>
      </c>
      <c r="Z10" s="78">
        <v>1</v>
      </c>
      <c r="AA10" s="23">
        <f>Y10*(1+7.2%)^Z10</f>
        <v>1.0720000000000001</v>
      </c>
      <c r="AB10" s="8"/>
      <c r="AC10" s="8"/>
      <c r="AD10" s="8"/>
      <c r="AE10" s="8"/>
      <c r="AF10" s="8"/>
      <c r="AG10" s="8"/>
      <c r="AH10" s="8"/>
      <c r="AI10" s="8"/>
      <c r="AJ10" s="8"/>
      <c r="AK10" s="8"/>
      <c r="AL10" s="8"/>
      <c r="AM10" s="101" t="s">
        <v>96</v>
      </c>
      <c r="AN10" s="102"/>
    </row>
    <row r="11" spans="2:40" x14ac:dyDescent="0.25">
      <c r="B11" s="65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8"/>
      <c r="Q11" s="8"/>
      <c r="R11" s="8"/>
      <c r="S11" s="8"/>
      <c r="T11" s="8"/>
      <c r="U11" s="8"/>
      <c r="V11" s="58">
        <f>SUM(V6:V10)</f>
        <v>7427.3302776643595</v>
      </c>
      <c r="W11" s="8"/>
      <c r="X11" s="8"/>
      <c r="Y11" s="53" t="s">
        <v>85</v>
      </c>
      <c r="Z11" s="8"/>
      <c r="AA11" s="54">
        <f>SUM(AA6:AA10)</f>
        <v>6.1894418980536337</v>
      </c>
      <c r="AB11" s="8"/>
      <c r="AC11" s="8"/>
      <c r="AD11" s="8"/>
      <c r="AE11" s="8"/>
      <c r="AF11" s="8"/>
      <c r="AG11" s="8"/>
      <c r="AH11" s="8"/>
      <c r="AI11" s="8"/>
      <c r="AJ11" s="8"/>
      <c r="AK11" s="8"/>
      <c r="AL11" s="8"/>
      <c r="AM11" s="8" t="s">
        <v>88</v>
      </c>
      <c r="AN11" s="66">
        <v>7.1999999999999995E-2</v>
      </c>
    </row>
    <row r="12" spans="2:40" x14ac:dyDescent="0.25">
      <c r="B12" s="65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52">
        <v>1200</v>
      </c>
      <c r="Z12" s="51" t="s">
        <v>14</v>
      </c>
      <c r="AA12" s="55">
        <f>AA11*Y12</f>
        <v>7427.3302776643604</v>
      </c>
      <c r="AB12" s="8"/>
      <c r="AC12" s="8"/>
      <c r="AD12" s="8"/>
      <c r="AE12" s="8"/>
      <c r="AF12" s="8"/>
      <c r="AG12" s="8"/>
      <c r="AH12" s="8"/>
      <c r="AI12" s="8"/>
      <c r="AJ12" s="8"/>
      <c r="AK12" s="8"/>
      <c r="AL12" s="8"/>
      <c r="AM12" s="8" t="s">
        <v>89</v>
      </c>
      <c r="AN12" s="64">
        <v>5</v>
      </c>
    </row>
    <row r="13" spans="2:40" x14ac:dyDescent="0.25">
      <c r="B13" s="65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8"/>
      <c r="AK13" s="8"/>
      <c r="AL13" s="8"/>
      <c r="AM13" s="8" t="s">
        <v>90</v>
      </c>
      <c r="AN13" s="67">
        <v>-1200</v>
      </c>
    </row>
    <row r="14" spans="2:40" x14ac:dyDescent="0.25">
      <c r="B14" s="65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8"/>
      <c r="AJ14" s="8"/>
      <c r="AK14" s="8"/>
      <c r="AL14" s="8"/>
      <c r="AM14" s="68" t="s">
        <v>15</v>
      </c>
      <c r="AN14" s="69">
        <f>FV(AN11,AN12,AN13,,1)</f>
        <v>7427.3302776643686</v>
      </c>
    </row>
    <row r="15" spans="2:40" x14ac:dyDescent="0.25">
      <c r="B15" s="65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8"/>
      <c r="AI15" s="8"/>
      <c r="AJ15" s="8"/>
      <c r="AK15" s="8"/>
      <c r="AL15" s="8"/>
      <c r="AM15" s="68" t="s">
        <v>98</v>
      </c>
      <c r="AN15" s="80">
        <f>PMT(AN11,AN12,,AN14,1)</f>
        <v>-1200.000000000002</v>
      </c>
    </row>
    <row r="16" spans="2:40" ht="66.75" customHeight="1" x14ac:dyDescent="0.25">
      <c r="B16" s="65"/>
      <c r="C16" s="8"/>
      <c r="D16" s="8"/>
      <c r="E16" s="8"/>
      <c r="F16" s="8"/>
      <c r="G16" s="8"/>
      <c r="H16" s="8"/>
      <c r="I16" s="8"/>
      <c r="J16" s="8"/>
      <c r="K16" s="8"/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  <c r="AA16" s="8"/>
      <c r="AB16" s="8"/>
      <c r="AC16" s="8"/>
      <c r="AD16" s="8"/>
      <c r="AE16" s="8"/>
      <c r="AF16" s="8"/>
      <c r="AG16" s="8"/>
      <c r="AH16" s="8"/>
      <c r="AI16" s="8"/>
      <c r="AJ16" s="8"/>
      <c r="AK16" s="8"/>
      <c r="AL16" s="8"/>
      <c r="AM16" s="70"/>
      <c r="AN16" s="71"/>
    </row>
    <row r="17" spans="2:40" x14ac:dyDescent="0.25">
      <c r="B17" s="75" t="s">
        <v>73</v>
      </c>
      <c r="C17" s="76" t="s">
        <v>75</v>
      </c>
      <c r="D17" s="8"/>
      <c r="E17" s="8"/>
      <c r="F17" s="8"/>
      <c r="G17" s="8"/>
      <c r="H17" s="8"/>
      <c r="I17" s="8"/>
      <c r="J17" s="8"/>
      <c r="K17" s="8"/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  <c r="AC17" s="8"/>
      <c r="AD17" s="8"/>
      <c r="AE17" s="8"/>
      <c r="AF17" s="8"/>
      <c r="AG17" s="8"/>
      <c r="AH17" s="8"/>
      <c r="AI17" s="8"/>
      <c r="AJ17" s="8"/>
      <c r="AK17" s="8"/>
      <c r="AL17" s="8"/>
      <c r="AM17" s="8"/>
      <c r="AN17" s="64"/>
    </row>
    <row r="18" spans="2:40" x14ac:dyDescent="0.25">
      <c r="B18" s="65"/>
      <c r="C18" s="8"/>
      <c r="D18" s="8"/>
      <c r="E18" s="8"/>
      <c r="F18" s="8"/>
      <c r="G18" s="8"/>
      <c r="H18" s="8"/>
      <c r="I18" s="8"/>
      <c r="J18" s="8"/>
      <c r="K18" s="8"/>
      <c r="L18" s="8"/>
      <c r="M18" s="97" t="s">
        <v>80</v>
      </c>
      <c r="N18" s="97"/>
      <c r="O18" s="97"/>
      <c r="P18" s="97"/>
      <c r="Q18" s="97"/>
      <c r="R18" s="8"/>
      <c r="S18" s="98" t="s">
        <v>81</v>
      </c>
      <c r="T18" s="99"/>
      <c r="U18" s="99"/>
      <c r="V18" s="100"/>
      <c r="W18" s="8"/>
      <c r="X18" s="98" t="s">
        <v>84</v>
      </c>
      <c r="Y18" s="99"/>
      <c r="Z18" s="99"/>
      <c r="AA18" s="100"/>
      <c r="AB18" s="8"/>
      <c r="AC18" s="8"/>
      <c r="AD18" s="8"/>
      <c r="AE18" s="8"/>
      <c r="AF18" s="8"/>
      <c r="AG18" s="8"/>
      <c r="AH18" s="8"/>
      <c r="AI18" s="8"/>
      <c r="AJ18" s="8"/>
      <c r="AK18" s="8"/>
      <c r="AL18" s="8"/>
      <c r="AM18" s="101" t="s">
        <v>87</v>
      </c>
      <c r="AN18" s="102"/>
    </row>
    <row r="19" spans="2:40" x14ac:dyDescent="0.25">
      <c r="B19" s="65"/>
      <c r="C19" s="8"/>
      <c r="D19" s="8"/>
      <c r="E19" s="8"/>
      <c r="F19" s="8"/>
      <c r="G19" s="8"/>
      <c r="H19" s="8"/>
      <c r="I19" s="8"/>
      <c r="J19" s="8"/>
      <c r="K19" s="8"/>
      <c r="L19" s="8"/>
      <c r="M19" s="48" t="s">
        <v>35</v>
      </c>
      <c r="N19" s="49" t="s">
        <v>76</v>
      </c>
      <c r="O19" s="49" t="s">
        <v>77</v>
      </c>
      <c r="P19" s="49" t="s">
        <v>78</v>
      </c>
      <c r="Q19" s="50" t="s">
        <v>79</v>
      </c>
      <c r="R19" s="8"/>
      <c r="S19" s="48" t="s">
        <v>82</v>
      </c>
      <c r="T19" s="49" t="s">
        <v>86</v>
      </c>
      <c r="U19" s="49" t="s">
        <v>83</v>
      </c>
      <c r="V19" s="50" t="s">
        <v>11</v>
      </c>
      <c r="W19" s="8"/>
      <c r="X19" s="48" t="s">
        <v>82</v>
      </c>
      <c r="Y19" s="49" t="s">
        <v>86</v>
      </c>
      <c r="Z19" s="49" t="s">
        <v>83</v>
      </c>
      <c r="AA19" s="50" t="s">
        <v>11</v>
      </c>
      <c r="AB19" s="8"/>
      <c r="AC19" s="8"/>
      <c r="AD19" s="8"/>
      <c r="AE19" s="8"/>
      <c r="AF19" s="8"/>
      <c r="AG19" s="8"/>
      <c r="AH19" s="8"/>
      <c r="AI19" s="8"/>
      <c r="AJ19" s="8"/>
      <c r="AK19" s="8"/>
      <c r="AL19" s="8"/>
      <c r="AM19" s="8" t="s">
        <v>88</v>
      </c>
      <c r="AN19" s="66">
        <v>7.1999999999999995E-2</v>
      </c>
    </row>
    <row r="20" spans="2:40" x14ac:dyDescent="0.25">
      <c r="B20" s="65"/>
      <c r="C20" s="8"/>
      <c r="D20" s="8"/>
      <c r="E20" s="8"/>
      <c r="F20" s="8"/>
      <c r="G20" s="8"/>
      <c r="H20" s="8"/>
      <c r="I20" s="8"/>
      <c r="J20" s="8"/>
      <c r="K20" s="8"/>
      <c r="L20" s="8"/>
      <c r="M20" s="12">
        <v>1</v>
      </c>
      <c r="N20" s="77">
        <v>0</v>
      </c>
      <c r="O20" s="13">
        <f>N20*7.2%</f>
        <v>0</v>
      </c>
      <c r="P20" s="13">
        <v>1200</v>
      </c>
      <c r="Q20" s="56">
        <f>N20+P20+O20</f>
        <v>1200</v>
      </c>
      <c r="R20" s="8"/>
      <c r="S20" s="12">
        <v>1</v>
      </c>
      <c r="T20" s="13">
        <v>1200</v>
      </c>
      <c r="U20" s="77">
        <v>4</v>
      </c>
      <c r="V20" s="56">
        <f>T20*(1+7.2%)^U20</f>
        <v>1584.7486390272006</v>
      </c>
      <c r="W20" s="8"/>
      <c r="X20" s="12">
        <v>1</v>
      </c>
      <c r="Y20" s="13">
        <v>1</v>
      </c>
      <c r="Z20" s="77">
        <v>4</v>
      </c>
      <c r="AA20" s="16">
        <f>Y20*(1+7.2%)^Z20</f>
        <v>1.3206238658560006</v>
      </c>
      <c r="AB20" s="8"/>
      <c r="AC20" s="8"/>
      <c r="AD20" s="8"/>
      <c r="AE20" s="8"/>
      <c r="AF20" s="8"/>
      <c r="AG20" s="8"/>
      <c r="AH20" s="8"/>
      <c r="AI20" s="8"/>
      <c r="AJ20" s="8"/>
      <c r="AK20" s="8"/>
      <c r="AL20" s="8"/>
      <c r="AM20" s="8" t="s">
        <v>89</v>
      </c>
      <c r="AN20" s="64">
        <v>5</v>
      </c>
    </row>
    <row r="21" spans="2:40" x14ac:dyDescent="0.25">
      <c r="B21" s="65"/>
      <c r="C21" s="8"/>
      <c r="D21" s="8"/>
      <c r="E21" s="8"/>
      <c r="F21" s="8"/>
      <c r="G21" s="8"/>
      <c r="H21" s="8"/>
      <c r="I21" s="8"/>
      <c r="J21" s="8"/>
      <c r="K21" s="8"/>
      <c r="L21" s="8"/>
      <c r="M21" s="12">
        <v>2</v>
      </c>
      <c r="N21" s="13">
        <f>Q20</f>
        <v>1200</v>
      </c>
      <c r="O21" s="13">
        <f t="shared" ref="O21:O24" si="3">N21*7.2%</f>
        <v>86.4</v>
      </c>
      <c r="P21" s="13">
        <v>1200</v>
      </c>
      <c r="Q21" s="56">
        <f t="shared" ref="Q21:Q24" si="4">N21+P21+O21</f>
        <v>2486.4</v>
      </c>
      <c r="R21" s="8"/>
      <c r="S21" s="12">
        <v>2</v>
      </c>
      <c r="T21" s="13">
        <v>1200</v>
      </c>
      <c r="U21" s="77">
        <v>3</v>
      </c>
      <c r="V21" s="56">
        <f>T21*(1+7.2%)^U21</f>
        <v>1478.3102976000002</v>
      </c>
      <c r="W21" s="8"/>
      <c r="X21" s="12">
        <v>2</v>
      </c>
      <c r="Y21" s="13">
        <v>1</v>
      </c>
      <c r="Z21" s="77">
        <v>3</v>
      </c>
      <c r="AA21" s="16">
        <f>Y21*(1+7.2%)^Z21</f>
        <v>1.2319252480000003</v>
      </c>
      <c r="AB21" s="8"/>
      <c r="AC21" s="8"/>
      <c r="AD21" s="8"/>
      <c r="AE21" s="8"/>
      <c r="AF21" s="8"/>
      <c r="AG21" s="8"/>
      <c r="AH21" s="8"/>
      <c r="AI21" s="8"/>
      <c r="AJ21" s="8"/>
      <c r="AK21" s="8"/>
      <c r="AL21" s="8"/>
      <c r="AM21" s="8" t="s">
        <v>90</v>
      </c>
      <c r="AN21" s="67">
        <v>1200</v>
      </c>
    </row>
    <row r="22" spans="2:40" x14ac:dyDescent="0.25">
      <c r="B22" s="65"/>
      <c r="C22" s="8"/>
      <c r="D22" s="8"/>
      <c r="E22" s="8"/>
      <c r="F22" s="8"/>
      <c r="G22" s="8"/>
      <c r="H22" s="8"/>
      <c r="I22" s="8"/>
      <c r="J22" s="8"/>
      <c r="K22" s="8"/>
      <c r="L22" s="8"/>
      <c r="M22" s="12">
        <v>3</v>
      </c>
      <c r="N22" s="13">
        <f t="shared" ref="N22:N24" si="5">Q21</f>
        <v>2486.4</v>
      </c>
      <c r="O22" s="13">
        <f t="shared" si="3"/>
        <v>179.02080000000004</v>
      </c>
      <c r="P22" s="13">
        <v>1200</v>
      </c>
      <c r="Q22" s="56">
        <f t="shared" si="4"/>
        <v>3865.4208000000003</v>
      </c>
      <c r="R22" s="8"/>
      <c r="S22" s="12">
        <v>3</v>
      </c>
      <c r="T22" s="13">
        <v>1200</v>
      </c>
      <c r="U22" s="77">
        <v>2</v>
      </c>
      <c r="V22" s="56">
        <f>T22*(1+7.2%)^U22</f>
        <v>1379.0208000000002</v>
      </c>
      <c r="W22" s="8"/>
      <c r="X22" s="12">
        <v>3</v>
      </c>
      <c r="Y22" s="13">
        <v>1</v>
      </c>
      <c r="Z22" s="77">
        <v>2</v>
      </c>
      <c r="AA22" s="16">
        <f>Y22*(1+7.2%)^Z22</f>
        <v>1.1491840000000002</v>
      </c>
      <c r="AB22" s="8"/>
      <c r="AC22" s="8"/>
      <c r="AD22" s="8"/>
      <c r="AE22" s="8"/>
      <c r="AF22" s="8"/>
      <c r="AG22" s="8"/>
      <c r="AH22" s="8"/>
      <c r="AI22" s="8"/>
      <c r="AJ22" s="8"/>
      <c r="AK22" s="8"/>
      <c r="AL22" s="8"/>
      <c r="AM22" s="68" t="s">
        <v>15</v>
      </c>
      <c r="AN22" s="69">
        <f>AN21*((((1+AN19)^AN20)-1)/AN19)</f>
        <v>6928.4797366272096</v>
      </c>
    </row>
    <row r="23" spans="2:40" x14ac:dyDescent="0.25">
      <c r="B23" s="65"/>
      <c r="C23" s="8"/>
      <c r="D23" s="8"/>
      <c r="E23" s="8"/>
      <c r="F23" s="8"/>
      <c r="G23" s="8"/>
      <c r="H23" s="8"/>
      <c r="I23" s="8"/>
      <c r="J23" s="8"/>
      <c r="K23" s="8"/>
      <c r="L23" s="8"/>
      <c r="M23" s="12">
        <v>4</v>
      </c>
      <c r="N23" s="13">
        <f t="shared" si="5"/>
        <v>3865.4208000000003</v>
      </c>
      <c r="O23" s="13">
        <f t="shared" si="3"/>
        <v>278.31029760000007</v>
      </c>
      <c r="P23" s="13">
        <v>1200</v>
      </c>
      <c r="Q23" s="56">
        <f t="shared" si="4"/>
        <v>5343.7310975999999</v>
      </c>
      <c r="R23" s="8"/>
      <c r="S23" s="12">
        <v>4</v>
      </c>
      <c r="T23" s="13">
        <v>1200</v>
      </c>
      <c r="U23" s="77">
        <v>1</v>
      </c>
      <c r="V23" s="56">
        <f>T23*(1+7.2%)^U23</f>
        <v>1286.4000000000001</v>
      </c>
      <c r="W23" s="8"/>
      <c r="X23" s="12">
        <v>4</v>
      </c>
      <c r="Y23" s="13">
        <v>1</v>
      </c>
      <c r="Z23" s="77">
        <v>1</v>
      </c>
      <c r="AA23" s="16">
        <f>Y23*(1+7.2%)^Z23</f>
        <v>1.0720000000000001</v>
      </c>
      <c r="AB23" s="8"/>
      <c r="AC23" s="8"/>
      <c r="AD23" s="8"/>
      <c r="AE23" s="8"/>
      <c r="AF23" s="8"/>
      <c r="AG23" s="8"/>
      <c r="AH23" s="8"/>
      <c r="AI23" s="8"/>
      <c r="AJ23" s="8"/>
      <c r="AK23" s="8"/>
      <c r="AL23" s="8"/>
      <c r="AM23" s="8"/>
      <c r="AN23" s="64"/>
    </row>
    <row r="24" spans="2:40" x14ac:dyDescent="0.25">
      <c r="B24" s="65"/>
      <c r="C24" s="8"/>
      <c r="D24" s="8"/>
      <c r="E24" s="8"/>
      <c r="F24" s="8"/>
      <c r="G24" s="8"/>
      <c r="H24" s="8"/>
      <c r="I24" s="8"/>
      <c r="J24" s="8"/>
      <c r="K24" s="8"/>
      <c r="L24" s="8"/>
      <c r="M24" s="19">
        <v>5</v>
      </c>
      <c r="N24" s="20">
        <f t="shared" si="5"/>
        <v>5343.7310975999999</v>
      </c>
      <c r="O24" s="20">
        <f t="shared" si="3"/>
        <v>384.74863902720006</v>
      </c>
      <c r="P24" s="78">
        <v>1200</v>
      </c>
      <c r="Q24" s="55">
        <f t="shared" si="4"/>
        <v>6928.4797366271996</v>
      </c>
      <c r="R24" s="8"/>
      <c r="S24" s="19">
        <v>5</v>
      </c>
      <c r="T24" s="20">
        <v>1200</v>
      </c>
      <c r="U24" s="78">
        <v>0</v>
      </c>
      <c r="V24" s="57">
        <f>T24*(1+7.2%)^U24</f>
        <v>1200</v>
      </c>
      <c r="W24" s="8"/>
      <c r="X24" s="19">
        <v>5</v>
      </c>
      <c r="Y24" s="20">
        <v>1</v>
      </c>
      <c r="Z24" s="78">
        <v>0</v>
      </c>
      <c r="AA24" s="23">
        <f>Y24*(1+7.2%)^Z24</f>
        <v>1</v>
      </c>
      <c r="AB24" s="8"/>
      <c r="AC24" s="8"/>
      <c r="AD24" s="8"/>
      <c r="AE24" s="8"/>
      <c r="AF24" s="8"/>
      <c r="AG24" s="8"/>
      <c r="AH24" s="8"/>
      <c r="AI24" s="8"/>
      <c r="AJ24" s="8"/>
      <c r="AK24" s="8"/>
      <c r="AL24" s="8"/>
      <c r="AM24" s="101" t="s">
        <v>91</v>
      </c>
      <c r="AN24" s="102"/>
    </row>
    <row r="25" spans="2:40" x14ac:dyDescent="0.25">
      <c r="B25" s="65"/>
      <c r="C25" s="8"/>
      <c r="D25" s="8"/>
      <c r="E25" s="8"/>
      <c r="F25" s="8"/>
      <c r="G25" s="8"/>
      <c r="H25" s="8"/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58">
        <f>SUM(V20:V24)</f>
        <v>6928.4797366272014</v>
      </c>
      <c r="W25" s="8"/>
      <c r="X25" s="8"/>
      <c r="Y25" s="53" t="s">
        <v>85</v>
      </c>
      <c r="Z25" s="8"/>
      <c r="AA25" s="54">
        <f>SUM(AA20:AA24)</f>
        <v>5.7737331138560011</v>
      </c>
      <c r="AB25" s="8"/>
      <c r="AC25" s="8"/>
      <c r="AD25" s="8"/>
      <c r="AE25" s="8"/>
      <c r="AF25" s="8"/>
      <c r="AG25" s="8"/>
      <c r="AH25" s="8"/>
      <c r="AI25" s="8"/>
      <c r="AJ25" s="8"/>
      <c r="AK25" s="8"/>
      <c r="AL25" s="8"/>
      <c r="AM25" s="8" t="s">
        <v>88</v>
      </c>
      <c r="AN25" s="66">
        <v>7.1999999999999995E-2</v>
      </c>
    </row>
    <row r="26" spans="2:40" x14ac:dyDescent="0.25">
      <c r="B26" s="65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8"/>
      <c r="Y26" s="52">
        <v>1200</v>
      </c>
      <c r="Z26" s="51" t="s">
        <v>14</v>
      </c>
      <c r="AA26" s="55">
        <f>AA25*Y26</f>
        <v>6928.4797366272014</v>
      </c>
      <c r="AB26" s="8"/>
      <c r="AC26" s="8"/>
      <c r="AD26" s="8"/>
      <c r="AE26" s="8"/>
      <c r="AF26" s="8"/>
      <c r="AG26" s="8"/>
      <c r="AH26" s="8"/>
      <c r="AI26" s="8"/>
      <c r="AJ26" s="8"/>
      <c r="AK26" s="8"/>
      <c r="AL26" s="8"/>
      <c r="AM26" s="8" t="s">
        <v>89</v>
      </c>
      <c r="AN26" s="64">
        <v>5</v>
      </c>
    </row>
    <row r="27" spans="2:40" x14ac:dyDescent="0.25">
      <c r="B27" s="65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8"/>
      <c r="Y27" s="8"/>
      <c r="Z27" s="8"/>
      <c r="AA27" s="8"/>
      <c r="AB27" s="8"/>
      <c r="AC27" s="8"/>
      <c r="AD27" s="8"/>
      <c r="AE27" s="8"/>
      <c r="AF27" s="8"/>
      <c r="AG27" s="8"/>
      <c r="AH27" s="8"/>
      <c r="AI27" s="8"/>
      <c r="AJ27" s="8"/>
      <c r="AK27" s="8"/>
      <c r="AL27" s="8"/>
      <c r="AM27" s="8" t="s">
        <v>90</v>
      </c>
      <c r="AN27" s="67">
        <v>-1200</v>
      </c>
    </row>
    <row r="28" spans="2:40" x14ac:dyDescent="0.25">
      <c r="B28" s="65"/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8"/>
      <c r="Y28" s="8"/>
      <c r="Z28" s="8"/>
      <c r="AA28" s="8"/>
      <c r="AB28" s="8"/>
      <c r="AC28" s="8"/>
      <c r="AD28" s="8"/>
      <c r="AE28" s="8"/>
      <c r="AF28" s="8"/>
      <c r="AG28" s="8"/>
      <c r="AH28" s="8"/>
      <c r="AI28" s="8"/>
      <c r="AJ28" s="8"/>
      <c r="AK28" s="8"/>
      <c r="AL28" s="8"/>
      <c r="AM28" s="68" t="s">
        <v>15</v>
      </c>
      <c r="AN28" s="69">
        <f>FV(AN25,AN26,AN27,,0)</f>
        <v>6928.4797366272096</v>
      </c>
    </row>
    <row r="29" spans="2:40" x14ac:dyDescent="0.25">
      <c r="B29" s="65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8"/>
      <c r="Y29" s="8"/>
      <c r="Z29" s="8"/>
      <c r="AA29" s="8"/>
      <c r="AB29" s="8"/>
      <c r="AC29" s="8"/>
      <c r="AD29" s="8"/>
      <c r="AE29" s="8"/>
      <c r="AF29" s="8"/>
      <c r="AG29" s="8"/>
      <c r="AH29" s="8"/>
      <c r="AI29" s="8"/>
      <c r="AJ29" s="8"/>
      <c r="AK29" s="8"/>
      <c r="AL29" s="8"/>
      <c r="AM29" s="68" t="s">
        <v>98</v>
      </c>
      <c r="AN29" s="80">
        <f>PMT(AN25,AN26,,AN28,0)</f>
        <v>-1200.000000000002</v>
      </c>
    </row>
    <row r="30" spans="2:40" x14ac:dyDescent="0.25">
      <c r="B30" s="65"/>
      <c r="C30" s="8"/>
      <c r="D30" s="8"/>
      <c r="E30" s="8"/>
      <c r="F30" s="8"/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8"/>
      <c r="Y30" s="8"/>
      <c r="Z30" s="8"/>
      <c r="AA30" s="8"/>
      <c r="AB30" s="8"/>
      <c r="AC30" s="8"/>
      <c r="AD30" s="8"/>
      <c r="AE30" s="8"/>
      <c r="AF30" s="8"/>
      <c r="AG30" s="8"/>
      <c r="AH30" s="8"/>
      <c r="AI30" s="8"/>
      <c r="AJ30" s="8"/>
      <c r="AK30" s="8"/>
      <c r="AL30" s="8"/>
      <c r="AM30" s="8"/>
      <c r="AN30" s="64"/>
    </row>
    <row r="31" spans="2:40" x14ac:dyDescent="0.25">
      <c r="B31" s="65"/>
      <c r="C31" s="8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8"/>
      <c r="Y31" s="8"/>
      <c r="Z31" s="8"/>
      <c r="AA31" s="8"/>
      <c r="AB31" s="8"/>
      <c r="AC31" s="8"/>
      <c r="AD31" s="8"/>
      <c r="AE31" s="8"/>
      <c r="AF31" s="8"/>
      <c r="AG31" s="8"/>
      <c r="AH31" s="8"/>
      <c r="AI31" s="8"/>
      <c r="AJ31" s="8"/>
      <c r="AK31" s="8"/>
      <c r="AL31" s="8"/>
      <c r="AM31" s="8"/>
      <c r="AN31" s="64"/>
    </row>
    <row r="32" spans="2:40" ht="15.75" thickBot="1" x14ac:dyDescent="0.3">
      <c r="B32" s="72"/>
      <c r="C32" s="73"/>
      <c r="D32" s="73"/>
      <c r="E32" s="73"/>
      <c r="F32" s="73"/>
      <c r="G32" s="73"/>
      <c r="H32" s="73"/>
      <c r="I32" s="73"/>
      <c r="J32" s="73"/>
      <c r="K32" s="73"/>
      <c r="L32" s="73"/>
      <c r="M32" s="73"/>
      <c r="N32" s="73"/>
      <c r="O32" s="73"/>
      <c r="P32" s="73"/>
      <c r="Q32" s="73"/>
      <c r="R32" s="73"/>
      <c r="S32" s="73"/>
      <c r="T32" s="73"/>
      <c r="U32" s="73"/>
      <c r="V32" s="73"/>
      <c r="W32" s="73"/>
      <c r="X32" s="73"/>
      <c r="Y32" s="73"/>
      <c r="Z32" s="73"/>
      <c r="AA32" s="73"/>
      <c r="AB32" s="73"/>
      <c r="AC32" s="73"/>
      <c r="AD32" s="73"/>
      <c r="AE32" s="73"/>
      <c r="AF32" s="73"/>
      <c r="AG32" s="73"/>
      <c r="AH32" s="73"/>
      <c r="AI32" s="73"/>
      <c r="AJ32" s="73"/>
      <c r="AK32" s="73"/>
      <c r="AL32" s="73"/>
      <c r="AM32" s="73"/>
      <c r="AN32" s="74"/>
    </row>
    <row r="36" spans="2:20" ht="15.75" thickBot="1" x14ac:dyDescent="0.3"/>
    <row r="37" spans="2:20" x14ac:dyDescent="0.25">
      <c r="B37" s="61"/>
      <c r="C37" s="62"/>
      <c r="D37" s="62"/>
      <c r="E37" s="62"/>
      <c r="F37" s="62"/>
      <c r="G37" s="62"/>
      <c r="H37" s="62"/>
      <c r="I37" s="62"/>
      <c r="J37" s="62"/>
      <c r="K37" s="62"/>
      <c r="L37" s="62"/>
      <c r="M37" s="62"/>
      <c r="N37" s="62"/>
      <c r="O37" s="62"/>
      <c r="P37" s="62"/>
      <c r="Q37" s="62"/>
      <c r="R37" s="62"/>
      <c r="S37" s="105" t="s">
        <v>95</v>
      </c>
      <c r="T37" s="106"/>
    </row>
    <row r="38" spans="2:20" x14ac:dyDescent="0.25">
      <c r="B38" s="65"/>
      <c r="C38" s="8"/>
      <c r="D38" s="8"/>
      <c r="E38" s="8"/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65" t="s">
        <v>88</v>
      </c>
      <c r="T38" s="66">
        <f>6.25%/12</f>
        <v>5.208333333333333E-3</v>
      </c>
    </row>
    <row r="39" spans="2:20" x14ac:dyDescent="0.25">
      <c r="B39" s="65"/>
      <c r="C39" s="8"/>
      <c r="D39" s="8"/>
      <c r="E39" s="8"/>
      <c r="F39" s="8"/>
      <c r="G39" s="8"/>
      <c r="H39" s="8"/>
      <c r="I39" s="8"/>
      <c r="J39" s="8"/>
      <c r="K39" s="8"/>
      <c r="L39" s="8"/>
      <c r="M39" s="8"/>
      <c r="N39" s="8"/>
      <c r="O39" s="8"/>
      <c r="P39" s="8"/>
      <c r="Q39" s="8"/>
      <c r="R39" s="8"/>
      <c r="S39" s="65" t="s">
        <v>89</v>
      </c>
      <c r="T39" s="64">
        <v>360</v>
      </c>
    </row>
    <row r="40" spans="2:20" x14ac:dyDescent="0.25">
      <c r="B40" s="65"/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65" t="s">
        <v>90</v>
      </c>
      <c r="T40" s="67">
        <v>12314.3440085278</v>
      </c>
    </row>
    <row r="41" spans="2:20" x14ac:dyDescent="0.25">
      <c r="B41" s="65"/>
      <c r="C41" s="8"/>
      <c r="D41" s="8"/>
      <c r="E41" s="8"/>
      <c r="F41" s="8"/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1" t="s">
        <v>17</v>
      </c>
      <c r="T41" s="69">
        <f>T40*((1-((1+T38)^-T39))/T38)*(1+T38)</f>
        <v>2010416.6666666551</v>
      </c>
    </row>
    <row r="42" spans="2:20" x14ac:dyDescent="0.25">
      <c r="B42" s="65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65"/>
      <c r="T42" s="64"/>
    </row>
    <row r="43" spans="2:20" x14ac:dyDescent="0.25">
      <c r="B43" s="65"/>
      <c r="C43" s="8"/>
      <c r="D43" s="8"/>
      <c r="E43" s="8"/>
      <c r="F43" s="8"/>
      <c r="G43" s="8"/>
      <c r="H43" s="8"/>
      <c r="I43" s="8"/>
      <c r="J43" s="8"/>
      <c r="K43" s="8"/>
      <c r="L43" s="8"/>
      <c r="M43" s="8"/>
      <c r="N43" s="8"/>
      <c r="O43" s="8"/>
      <c r="P43" s="8"/>
      <c r="Q43" s="8"/>
      <c r="R43" s="8"/>
      <c r="S43" s="107" t="s">
        <v>96</v>
      </c>
      <c r="T43" s="102"/>
    </row>
    <row r="44" spans="2:20" x14ac:dyDescent="0.25">
      <c r="B44" s="65"/>
      <c r="C44" s="8"/>
      <c r="D44" s="8"/>
      <c r="E44" s="8"/>
      <c r="F44" s="8"/>
      <c r="G44" s="8"/>
      <c r="H44" s="8"/>
      <c r="I44" s="8"/>
      <c r="J44" s="8"/>
      <c r="K44" s="8"/>
      <c r="L44" s="8"/>
      <c r="M44" s="8"/>
      <c r="N44" s="8"/>
      <c r="O44" s="8"/>
      <c r="P44" s="8"/>
      <c r="Q44" s="8"/>
      <c r="R44" s="8"/>
      <c r="S44" s="65" t="s">
        <v>88</v>
      </c>
      <c r="T44" s="66">
        <f>6.25%/12</f>
        <v>5.208333333333333E-3</v>
      </c>
    </row>
    <row r="45" spans="2:20" x14ac:dyDescent="0.25">
      <c r="B45" s="65"/>
      <c r="C45" s="8"/>
      <c r="D45" s="8"/>
      <c r="E45" s="8"/>
      <c r="F45" s="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65" t="s">
        <v>89</v>
      </c>
      <c r="T45" s="64">
        <v>360</v>
      </c>
    </row>
    <row r="46" spans="2:20" x14ac:dyDescent="0.25">
      <c r="B46" s="65"/>
      <c r="C46" s="8"/>
      <c r="D46" s="8"/>
      <c r="E46" s="8"/>
      <c r="F46" s="8"/>
      <c r="G46" s="8"/>
      <c r="H46" s="8"/>
      <c r="I46" s="8"/>
      <c r="J46" s="8"/>
      <c r="K46" s="8"/>
      <c r="L46" s="8"/>
      <c r="M46" s="8"/>
      <c r="N46" s="8"/>
      <c r="O46" s="8"/>
      <c r="P46" s="8"/>
      <c r="Q46" s="8"/>
      <c r="R46" s="8"/>
      <c r="S46" s="65" t="s">
        <v>90</v>
      </c>
      <c r="T46" s="67">
        <v>-12314.3440085278</v>
      </c>
    </row>
    <row r="47" spans="2:20" x14ac:dyDescent="0.25">
      <c r="B47" s="65"/>
      <c r="C47" s="8"/>
      <c r="D47" s="8"/>
      <c r="E47" s="8"/>
      <c r="F47" s="8"/>
      <c r="G47" s="8"/>
      <c r="H47" s="8"/>
      <c r="I47" s="8"/>
      <c r="J47" s="8"/>
      <c r="K47" s="8"/>
      <c r="L47" s="8"/>
      <c r="M47" s="8"/>
      <c r="N47" s="8"/>
      <c r="O47" s="8"/>
      <c r="P47" s="8"/>
      <c r="Q47" s="8"/>
      <c r="R47" s="8"/>
      <c r="S47" s="81" t="s">
        <v>17</v>
      </c>
      <c r="T47" s="69">
        <f>PV(T44,T45,T46,,1)</f>
        <v>2010416.6666666551</v>
      </c>
    </row>
    <row r="48" spans="2:20" ht="15.75" thickBot="1" x14ac:dyDescent="0.3">
      <c r="B48" s="65"/>
      <c r="C48" s="8"/>
      <c r="D48" s="8"/>
      <c r="E48" s="8"/>
      <c r="F48" s="8"/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2" t="s">
        <v>97</v>
      </c>
      <c r="T48" s="83">
        <f>PMT(T44,T45,T47,,1)</f>
        <v>-12314.344008527762</v>
      </c>
    </row>
    <row r="49" spans="2:20" x14ac:dyDescent="0.25">
      <c r="B49" s="65"/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70"/>
      <c r="T49" s="71"/>
    </row>
    <row r="50" spans="2:20" ht="15.75" thickBot="1" x14ac:dyDescent="0.3">
      <c r="B50" s="65"/>
      <c r="C50" s="8"/>
      <c r="D50" s="8"/>
      <c r="E50" s="8"/>
      <c r="F50" s="8"/>
      <c r="G50" s="8"/>
      <c r="H50" s="8"/>
      <c r="I50" s="8"/>
      <c r="J50" s="8"/>
      <c r="K50" s="8"/>
      <c r="L50" s="8"/>
      <c r="M50" s="8"/>
      <c r="N50" s="8"/>
      <c r="O50" s="8"/>
      <c r="P50" s="8"/>
      <c r="Q50" s="8"/>
      <c r="R50" s="8"/>
      <c r="S50" s="8"/>
      <c r="T50" s="64"/>
    </row>
    <row r="51" spans="2:20" x14ac:dyDescent="0.25">
      <c r="B51" s="65"/>
      <c r="C51" s="8"/>
      <c r="D51" s="8"/>
      <c r="E51" s="8"/>
      <c r="F51" s="8"/>
      <c r="G51" s="8"/>
      <c r="H51" s="8"/>
      <c r="I51" s="8"/>
      <c r="J51" s="8"/>
      <c r="K51" s="8"/>
      <c r="L51" s="8"/>
      <c r="M51" s="8"/>
      <c r="N51" s="8"/>
      <c r="O51" s="8"/>
      <c r="P51" s="8"/>
      <c r="Q51" s="8"/>
      <c r="R51" s="8"/>
      <c r="S51" s="105" t="s">
        <v>87</v>
      </c>
      <c r="T51" s="106"/>
    </row>
    <row r="52" spans="2:20" x14ac:dyDescent="0.25">
      <c r="B52" s="65"/>
      <c r="C52" s="8"/>
      <c r="D52" s="8"/>
      <c r="E52" s="8"/>
      <c r="F52" s="8"/>
      <c r="G52" s="8"/>
      <c r="H52" s="8"/>
      <c r="I52" s="8"/>
      <c r="J52" s="8"/>
      <c r="K52" s="8"/>
      <c r="L52" s="8"/>
      <c r="M52" s="8"/>
      <c r="N52" s="8"/>
      <c r="O52" s="8"/>
      <c r="P52" s="8"/>
      <c r="Q52" s="8"/>
      <c r="R52" s="8"/>
      <c r="S52" s="65" t="s">
        <v>88</v>
      </c>
      <c r="T52" s="66">
        <f>6.25%/12</f>
        <v>5.208333333333333E-3</v>
      </c>
    </row>
    <row r="53" spans="2:20" x14ac:dyDescent="0.25">
      <c r="B53" s="65"/>
      <c r="C53" s="8"/>
      <c r="D53" s="8"/>
      <c r="E53" s="8"/>
      <c r="F53" s="8"/>
      <c r="G53" s="8"/>
      <c r="H53" s="8"/>
      <c r="I53" s="8"/>
      <c r="J53" s="8"/>
      <c r="K53" s="8"/>
      <c r="L53" s="8"/>
      <c r="M53" s="8"/>
      <c r="N53" s="8"/>
      <c r="O53" s="8"/>
      <c r="P53" s="8"/>
      <c r="Q53" s="8"/>
      <c r="R53" s="8"/>
      <c r="S53" s="65" t="s">
        <v>89</v>
      </c>
      <c r="T53" s="64">
        <v>360</v>
      </c>
    </row>
    <row r="54" spans="2:20" x14ac:dyDescent="0.25">
      <c r="B54" s="65"/>
      <c r="C54" s="8"/>
      <c r="D54" s="8"/>
      <c r="E54" s="8"/>
      <c r="F54" s="8"/>
      <c r="G54" s="8"/>
      <c r="H54" s="8"/>
      <c r="I54" s="8"/>
      <c r="J54" s="8"/>
      <c r="K54" s="8"/>
      <c r="L54" s="8"/>
      <c r="M54" s="8"/>
      <c r="N54" s="8"/>
      <c r="O54" s="8"/>
      <c r="P54" s="8"/>
      <c r="Q54" s="8"/>
      <c r="R54" s="8"/>
      <c r="S54" s="65" t="s">
        <v>90</v>
      </c>
      <c r="T54" s="67">
        <v>12314.3440085278</v>
      </c>
    </row>
    <row r="55" spans="2:20" x14ac:dyDescent="0.25">
      <c r="B55" s="65"/>
      <c r="C55" s="8"/>
      <c r="D55" s="8"/>
      <c r="E55" s="8"/>
      <c r="F55" s="8"/>
      <c r="G55" s="8"/>
      <c r="H55" s="8"/>
      <c r="I55" s="8"/>
      <c r="J55" s="8"/>
      <c r="K55" s="8"/>
      <c r="L55" s="8"/>
      <c r="M55" s="8"/>
      <c r="N55" s="8"/>
      <c r="O55" s="8"/>
      <c r="P55" s="8"/>
      <c r="Q55" s="8"/>
      <c r="R55" s="8"/>
      <c r="S55" s="81" t="s">
        <v>17</v>
      </c>
      <c r="T55" s="69">
        <f>T54*((1-((1+T52)^-T53))/T52)</f>
        <v>1999999.9999999886</v>
      </c>
    </row>
    <row r="56" spans="2:20" x14ac:dyDescent="0.25">
      <c r="B56" s="65"/>
      <c r="C56" s="8"/>
      <c r="D56" s="8"/>
      <c r="E56" s="8"/>
      <c r="F56" s="8"/>
      <c r="G56" s="8"/>
      <c r="H56" s="8"/>
      <c r="I56" s="8"/>
      <c r="J56" s="8"/>
      <c r="K56" s="8"/>
      <c r="L56" s="8"/>
      <c r="M56" s="8"/>
      <c r="N56" s="8"/>
      <c r="O56" s="8"/>
      <c r="P56" s="8"/>
      <c r="Q56" s="8"/>
      <c r="R56" s="8"/>
      <c r="S56" s="65"/>
      <c r="T56" s="64"/>
    </row>
    <row r="57" spans="2:20" x14ac:dyDescent="0.25">
      <c r="B57" s="65"/>
      <c r="C57" s="8"/>
      <c r="D57" s="8"/>
      <c r="E57" s="8"/>
      <c r="F57" s="8"/>
      <c r="G57" s="8"/>
      <c r="H57" s="8"/>
      <c r="I57" s="8"/>
      <c r="J57" s="8"/>
      <c r="K57" s="8"/>
      <c r="L57" s="8"/>
      <c r="M57" s="8"/>
      <c r="N57" s="8"/>
      <c r="O57" s="8"/>
      <c r="P57" s="8"/>
      <c r="Q57" s="8"/>
      <c r="R57" s="8"/>
      <c r="S57" s="107" t="s">
        <v>91</v>
      </c>
      <c r="T57" s="102"/>
    </row>
    <row r="58" spans="2:20" x14ac:dyDescent="0.25">
      <c r="B58" s="65"/>
      <c r="C58" s="8"/>
      <c r="D58" s="8"/>
      <c r="E58" s="8"/>
      <c r="F58" s="8"/>
      <c r="G58" s="8"/>
      <c r="H58" s="8"/>
      <c r="I58" s="8"/>
      <c r="J58" s="8"/>
      <c r="K58" s="8"/>
      <c r="L58" s="8"/>
      <c r="M58" s="8"/>
      <c r="N58" s="8"/>
      <c r="O58" s="8"/>
      <c r="P58" s="8"/>
      <c r="Q58" s="8"/>
      <c r="R58" s="8"/>
      <c r="S58" s="65" t="s">
        <v>88</v>
      </c>
      <c r="T58" s="66">
        <f>6.25%/12</f>
        <v>5.208333333333333E-3</v>
      </c>
    </row>
    <row r="59" spans="2:20" x14ac:dyDescent="0.25">
      <c r="B59" s="65"/>
      <c r="C59" s="8"/>
      <c r="D59" s="8"/>
      <c r="E59" s="8"/>
      <c r="F59" s="8"/>
      <c r="G59" s="8"/>
      <c r="H59" s="8"/>
      <c r="I59" s="8"/>
      <c r="J59" s="8"/>
      <c r="K59" s="8"/>
      <c r="L59" s="8"/>
      <c r="M59" s="8"/>
      <c r="N59" s="8"/>
      <c r="O59" s="8"/>
      <c r="P59" s="8"/>
      <c r="Q59" s="8"/>
      <c r="R59" s="8"/>
      <c r="S59" s="65" t="s">
        <v>89</v>
      </c>
      <c r="T59" s="64">
        <v>360</v>
      </c>
    </row>
    <row r="60" spans="2:20" x14ac:dyDescent="0.25">
      <c r="B60" s="65"/>
      <c r="C60" s="8"/>
      <c r="D60" s="8"/>
      <c r="E60" s="8"/>
      <c r="F60" s="8"/>
      <c r="G60" s="8"/>
      <c r="H60" s="8"/>
      <c r="I60" s="8"/>
      <c r="J60" s="8"/>
      <c r="K60" s="8"/>
      <c r="L60" s="8"/>
      <c r="M60" s="8"/>
      <c r="N60" s="8"/>
      <c r="O60" s="8"/>
      <c r="P60" s="8"/>
      <c r="Q60" s="8"/>
      <c r="R60" s="8"/>
      <c r="S60" s="65" t="s">
        <v>90</v>
      </c>
      <c r="T60" s="67">
        <v>-12314.3440085278</v>
      </c>
    </row>
    <row r="61" spans="2:20" x14ac:dyDescent="0.25">
      <c r="B61" s="65"/>
      <c r="C61" s="8"/>
      <c r="D61" s="8"/>
      <c r="E61" s="8"/>
      <c r="F61" s="8"/>
      <c r="G61" s="8"/>
      <c r="H61" s="8"/>
      <c r="I61" s="8"/>
      <c r="J61" s="8"/>
      <c r="K61" s="8"/>
      <c r="L61" s="8"/>
      <c r="M61" s="8"/>
      <c r="N61" s="8"/>
      <c r="O61" s="8"/>
      <c r="P61" s="8"/>
      <c r="Q61" s="8"/>
      <c r="R61" s="8"/>
      <c r="S61" s="81" t="s">
        <v>17</v>
      </c>
      <c r="T61" s="69">
        <f>PV(T58,T59,T60,,0)</f>
        <v>1999999.9999999884</v>
      </c>
    </row>
    <row r="62" spans="2:20" ht="15.75" thickBot="1" x14ac:dyDescent="0.3">
      <c r="B62" s="72"/>
      <c r="C62" s="73"/>
      <c r="D62" s="73"/>
      <c r="E62" s="73"/>
      <c r="F62" s="73"/>
      <c r="G62" s="73"/>
      <c r="H62" s="73"/>
      <c r="I62" s="73"/>
      <c r="J62" s="73"/>
      <c r="K62" s="73"/>
      <c r="L62" s="73"/>
      <c r="M62" s="73"/>
      <c r="N62" s="73"/>
      <c r="O62" s="73"/>
      <c r="P62" s="73"/>
      <c r="Q62" s="73"/>
      <c r="R62" s="73"/>
      <c r="S62" s="82" t="s">
        <v>97</v>
      </c>
      <c r="T62" s="83">
        <f>PMT(T58,T59,T61,,0)</f>
        <v>-12314.344008527758</v>
      </c>
    </row>
    <row r="66" spans="2:8" x14ac:dyDescent="0.25">
      <c r="B66" s="103" t="s">
        <v>100</v>
      </c>
      <c r="C66" s="103"/>
      <c r="D66" s="103"/>
      <c r="E66" s="103"/>
      <c r="F66" s="103"/>
    </row>
    <row r="67" spans="2:8" x14ac:dyDescent="0.25">
      <c r="B67" s="104"/>
      <c r="C67" s="104"/>
      <c r="D67" s="104"/>
      <c r="E67" s="104"/>
      <c r="F67" s="104"/>
      <c r="H67" t="s">
        <v>103</v>
      </c>
    </row>
    <row r="68" spans="2:8" x14ac:dyDescent="0.25">
      <c r="B68" s="1" t="s">
        <v>99</v>
      </c>
      <c r="C68" s="1" t="s">
        <v>86</v>
      </c>
      <c r="D68" s="1" t="s">
        <v>0</v>
      </c>
      <c r="E68" s="1" t="s">
        <v>2</v>
      </c>
      <c r="F68" s="1" t="s">
        <v>37</v>
      </c>
      <c r="H68" t="s">
        <v>102</v>
      </c>
    </row>
    <row r="69" spans="2:8" x14ac:dyDescent="0.25">
      <c r="B69" s="1">
        <v>0</v>
      </c>
      <c r="C69" s="1">
        <v>0</v>
      </c>
      <c r="D69" s="1">
        <v>0</v>
      </c>
      <c r="E69" s="1">
        <v>0</v>
      </c>
      <c r="F69" s="1">
        <v>158000</v>
      </c>
      <c r="H69" t="s">
        <v>101</v>
      </c>
    </row>
    <row r="70" spans="2:8" x14ac:dyDescent="0.25">
      <c r="B70" s="1">
        <v>1</v>
      </c>
      <c r="C70" s="84">
        <f>PMT(7.2%/12,30*12,$F$69,,0)</f>
        <v>-1072.4853709585939</v>
      </c>
      <c r="D70" s="85">
        <f>F69*7.2%/12</f>
        <v>948.00000000000011</v>
      </c>
      <c r="E70" s="84">
        <f>-(C70+D70)</f>
        <v>124.48537095859376</v>
      </c>
      <c r="F70" s="84">
        <f>F69-E70</f>
        <v>157875.5146290414</v>
      </c>
      <c r="H70" t="s">
        <v>104</v>
      </c>
    </row>
    <row r="71" spans="2:8" x14ac:dyDescent="0.25">
      <c r="B71" s="1">
        <v>2</v>
      </c>
      <c r="C71" s="84">
        <f>PMT(7.2%/12,30*12,$F$69,,0)</f>
        <v>-1072.4853709585939</v>
      </c>
      <c r="D71" s="85">
        <f t="shared" ref="D71:D82" si="6">F70*7.2%/12</f>
        <v>947.25308777424846</v>
      </c>
      <c r="E71" s="84">
        <f t="shared" ref="E71:E82" si="7">-(C71+D71)</f>
        <v>125.23228318434542</v>
      </c>
      <c r="F71" s="84">
        <f t="shared" ref="F71:F82" si="8">F70-E71</f>
        <v>157750.28234585706</v>
      </c>
    </row>
    <row r="72" spans="2:8" x14ac:dyDescent="0.25">
      <c r="B72" s="1">
        <v>3</v>
      </c>
      <c r="C72" s="84">
        <f t="shared" ref="C70:C133" si="9">PMT(7.2%/12,30*12,$F$69,,0)</f>
        <v>-1072.4853709585939</v>
      </c>
      <c r="D72" s="85">
        <f t="shared" si="6"/>
        <v>946.5016940751425</v>
      </c>
      <c r="E72" s="84">
        <f t="shared" si="7"/>
        <v>125.98367688345138</v>
      </c>
      <c r="F72" s="84">
        <f t="shared" si="8"/>
        <v>157624.29866897361</v>
      </c>
    </row>
    <row r="73" spans="2:8" x14ac:dyDescent="0.25">
      <c r="B73" s="1">
        <v>4</v>
      </c>
      <c r="C73" s="84">
        <f t="shared" si="9"/>
        <v>-1072.4853709585939</v>
      </c>
      <c r="D73" s="85">
        <f t="shared" si="6"/>
        <v>945.74579201384176</v>
      </c>
      <c r="E73" s="84">
        <f t="shared" si="7"/>
        <v>126.73957894475211</v>
      </c>
      <c r="F73" s="84">
        <f t="shared" si="8"/>
        <v>157497.55909002887</v>
      </c>
    </row>
    <row r="74" spans="2:8" x14ac:dyDescent="0.25">
      <c r="B74" s="1">
        <v>5</v>
      </c>
      <c r="C74" s="84">
        <f t="shared" si="9"/>
        <v>-1072.4853709585939</v>
      </c>
      <c r="D74" s="85">
        <f t="shared" si="6"/>
        <v>944.98535454017338</v>
      </c>
      <c r="E74" s="84">
        <f t="shared" si="7"/>
        <v>127.5000164184205</v>
      </c>
      <c r="F74" s="84">
        <f t="shared" si="8"/>
        <v>157370.05907361044</v>
      </c>
    </row>
    <row r="75" spans="2:8" x14ac:dyDescent="0.25">
      <c r="B75" s="1">
        <v>6</v>
      </c>
      <c r="C75" s="84">
        <f t="shared" si="9"/>
        <v>-1072.4853709585939</v>
      </c>
      <c r="D75" s="85">
        <f t="shared" si="6"/>
        <v>944.22035444166261</v>
      </c>
      <c r="E75" s="84">
        <f t="shared" si="7"/>
        <v>128.26501651693127</v>
      </c>
      <c r="F75" s="84">
        <f t="shared" si="8"/>
        <v>157241.7940570935</v>
      </c>
    </row>
    <row r="76" spans="2:8" x14ac:dyDescent="0.25">
      <c r="B76" s="1">
        <v>7</v>
      </c>
      <c r="C76" s="84">
        <f t="shared" si="9"/>
        <v>-1072.4853709585939</v>
      </c>
      <c r="D76" s="85">
        <f t="shared" si="6"/>
        <v>943.45076434256123</v>
      </c>
      <c r="E76" s="84">
        <f t="shared" si="7"/>
        <v>129.03460661603265</v>
      </c>
      <c r="F76" s="84">
        <f t="shared" si="8"/>
        <v>157112.75945047746</v>
      </c>
    </row>
    <row r="77" spans="2:8" x14ac:dyDescent="0.25">
      <c r="B77" s="1">
        <v>8</v>
      </c>
      <c r="C77" s="84">
        <f t="shared" si="9"/>
        <v>-1072.4853709585939</v>
      </c>
      <c r="D77" s="85">
        <f t="shared" si="6"/>
        <v>942.67655670286479</v>
      </c>
      <c r="E77" s="84">
        <f t="shared" si="7"/>
        <v>129.80881425572909</v>
      </c>
      <c r="F77" s="84">
        <f t="shared" si="8"/>
        <v>156982.95063622174</v>
      </c>
    </row>
    <row r="78" spans="2:8" x14ac:dyDescent="0.25">
      <c r="B78" s="1">
        <v>9</v>
      </c>
      <c r="C78" s="84">
        <f t="shared" si="9"/>
        <v>-1072.4853709585939</v>
      </c>
      <c r="D78" s="85">
        <f t="shared" si="6"/>
        <v>941.89770381733058</v>
      </c>
      <c r="E78" s="84">
        <f t="shared" si="7"/>
        <v>130.5876671412633</v>
      </c>
      <c r="F78" s="84">
        <f t="shared" si="8"/>
        <v>156852.36296908048</v>
      </c>
    </row>
    <row r="79" spans="2:8" x14ac:dyDescent="0.25">
      <c r="B79" s="1">
        <v>10</v>
      </c>
      <c r="C79" s="84">
        <f t="shared" si="9"/>
        <v>-1072.4853709585939</v>
      </c>
      <c r="D79" s="85">
        <f t="shared" si="6"/>
        <v>941.11417781448301</v>
      </c>
      <c r="E79" s="84">
        <f t="shared" si="7"/>
        <v>131.37119314411086</v>
      </c>
      <c r="F79" s="84">
        <f t="shared" si="8"/>
        <v>156720.99177593636</v>
      </c>
    </row>
    <row r="80" spans="2:8" x14ac:dyDescent="0.25">
      <c r="B80" s="1">
        <v>11</v>
      </c>
      <c r="C80" s="84">
        <f t="shared" si="9"/>
        <v>-1072.4853709585939</v>
      </c>
      <c r="D80" s="85">
        <f t="shared" si="6"/>
        <v>940.32595065561827</v>
      </c>
      <c r="E80" s="84">
        <f t="shared" si="7"/>
        <v>132.1594203029756</v>
      </c>
      <c r="F80" s="84">
        <f t="shared" si="8"/>
        <v>156588.83235563338</v>
      </c>
    </row>
    <row r="81" spans="2:6" x14ac:dyDescent="0.25">
      <c r="B81" s="1">
        <v>12</v>
      </c>
      <c r="C81" s="84">
        <f t="shared" si="9"/>
        <v>-1072.4853709585939</v>
      </c>
      <c r="D81" s="85">
        <f t="shared" si="6"/>
        <v>939.53299413380034</v>
      </c>
      <c r="E81" s="84">
        <f t="shared" si="7"/>
        <v>132.95237682479353</v>
      </c>
      <c r="F81" s="84">
        <f t="shared" si="8"/>
        <v>156455.87997880857</v>
      </c>
    </row>
    <row r="82" spans="2:6" x14ac:dyDescent="0.25">
      <c r="B82" s="1">
        <v>13</v>
      </c>
      <c r="C82" s="84">
        <f t="shared" si="9"/>
        <v>-1072.4853709585939</v>
      </c>
      <c r="D82" s="85">
        <f t="shared" si="6"/>
        <v>938.73527987285161</v>
      </c>
      <c r="E82" s="84">
        <f t="shared" si="7"/>
        <v>133.75009108574227</v>
      </c>
      <c r="F82" s="84">
        <f t="shared" si="8"/>
        <v>156322.12988772284</v>
      </c>
    </row>
    <row r="83" spans="2:6" x14ac:dyDescent="0.25">
      <c r="B83" s="1">
        <v>14</v>
      </c>
      <c r="C83" s="84">
        <f t="shared" si="9"/>
        <v>-1072.4853709585939</v>
      </c>
      <c r="D83" s="85">
        <f t="shared" ref="D83:D146" si="10">F82*7.2%/12</f>
        <v>937.93277932633725</v>
      </c>
      <c r="E83" s="84">
        <f t="shared" ref="E83:E146" si="11">-(C83+D83)</f>
        <v>134.55259163225662</v>
      </c>
      <c r="F83" s="84">
        <f t="shared" ref="F83:F146" si="12">F82-E83</f>
        <v>156187.57729609057</v>
      </c>
    </row>
    <row r="84" spans="2:6" x14ac:dyDescent="0.25">
      <c r="B84" s="1">
        <v>15</v>
      </c>
      <c r="C84" s="84">
        <f t="shared" si="9"/>
        <v>-1072.4853709585939</v>
      </c>
      <c r="D84" s="85">
        <f t="shared" si="10"/>
        <v>937.1254637765436</v>
      </c>
      <c r="E84" s="84">
        <f t="shared" si="11"/>
        <v>135.35990718205028</v>
      </c>
      <c r="F84" s="84">
        <f t="shared" si="12"/>
        <v>156052.21738890852</v>
      </c>
    </row>
    <row r="85" spans="2:6" x14ac:dyDescent="0.25">
      <c r="B85" s="1">
        <v>16</v>
      </c>
      <c r="C85" s="84">
        <f t="shared" si="9"/>
        <v>-1072.4853709585939</v>
      </c>
      <c r="D85" s="85">
        <f t="shared" si="10"/>
        <v>936.31330433345136</v>
      </c>
      <c r="E85" s="84">
        <f t="shared" si="11"/>
        <v>136.17206662514252</v>
      </c>
      <c r="F85" s="84">
        <f t="shared" si="12"/>
        <v>155916.04532228337</v>
      </c>
    </row>
    <row r="86" spans="2:6" x14ac:dyDescent="0.25">
      <c r="B86" s="1">
        <v>17</v>
      </c>
      <c r="C86" s="84">
        <f t="shared" si="9"/>
        <v>-1072.4853709585939</v>
      </c>
      <c r="D86" s="85">
        <f t="shared" si="10"/>
        <v>935.49627193370043</v>
      </c>
      <c r="E86" s="84">
        <f t="shared" si="11"/>
        <v>136.98909902489345</v>
      </c>
      <c r="F86" s="84">
        <f t="shared" si="12"/>
        <v>155779.05622325849</v>
      </c>
    </row>
    <row r="87" spans="2:6" x14ac:dyDescent="0.25">
      <c r="B87" s="1">
        <v>18</v>
      </c>
      <c r="C87" s="84">
        <f t="shared" si="9"/>
        <v>-1072.4853709585939</v>
      </c>
      <c r="D87" s="85">
        <f t="shared" si="10"/>
        <v>934.67433733955113</v>
      </c>
      <c r="E87" s="84">
        <f t="shared" si="11"/>
        <v>137.81103361904275</v>
      </c>
      <c r="F87" s="84">
        <f t="shared" si="12"/>
        <v>155641.24518963945</v>
      </c>
    </row>
    <row r="88" spans="2:6" x14ac:dyDescent="0.25">
      <c r="B88" s="1">
        <v>19</v>
      </c>
      <c r="C88" s="84">
        <f t="shared" si="9"/>
        <v>-1072.4853709585939</v>
      </c>
      <c r="D88" s="85">
        <f t="shared" si="10"/>
        <v>933.84747113783681</v>
      </c>
      <c r="E88" s="84">
        <f t="shared" si="11"/>
        <v>138.63789982075707</v>
      </c>
      <c r="F88" s="84">
        <f t="shared" si="12"/>
        <v>155502.6072898187</v>
      </c>
    </row>
    <row r="89" spans="2:6" x14ac:dyDescent="0.25">
      <c r="B89" s="1">
        <v>20</v>
      </c>
      <c r="C89" s="84">
        <f t="shared" si="9"/>
        <v>-1072.4853709585939</v>
      </c>
      <c r="D89" s="85">
        <f t="shared" si="10"/>
        <v>933.01564373891233</v>
      </c>
      <c r="E89" s="84">
        <f t="shared" si="11"/>
        <v>139.46972721968154</v>
      </c>
      <c r="F89" s="84">
        <f t="shared" si="12"/>
        <v>155363.137562599</v>
      </c>
    </row>
    <row r="90" spans="2:6" x14ac:dyDescent="0.25">
      <c r="B90" s="1">
        <v>21</v>
      </c>
      <c r="C90" s="84">
        <f t="shared" si="9"/>
        <v>-1072.4853709585939</v>
      </c>
      <c r="D90" s="85">
        <f t="shared" si="10"/>
        <v>932.1788253755941</v>
      </c>
      <c r="E90" s="84">
        <f t="shared" si="11"/>
        <v>140.30654558299977</v>
      </c>
      <c r="F90" s="84">
        <f t="shared" si="12"/>
        <v>155222.831017016</v>
      </c>
    </row>
    <row r="91" spans="2:6" x14ac:dyDescent="0.25">
      <c r="B91" s="1">
        <v>22</v>
      </c>
      <c r="C91" s="84">
        <f t="shared" si="9"/>
        <v>-1072.4853709585939</v>
      </c>
      <c r="D91" s="85">
        <f t="shared" si="10"/>
        <v>931.33698610209603</v>
      </c>
      <c r="E91" s="84">
        <f t="shared" si="11"/>
        <v>141.14838485649784</v>
      </c>
      <c r="F91" s="84">
        <f t="shared" si="12"/>
        <v>155081.6826321595</v>
      </c>
    </row>
    <row r="92" spans="2:6" x14ac:dyDescent="0.25">
      <c r="B92" s="1">
        <v>23</v>
      </c>
      <c r="C92" s="84">
        <f t="shared" si="9"/>
        <v>-1072.4853709585939</v>
      </c>
      <c r="D92" s="85">
        <f t="shared" si="10"/>
        <v>930.49009579295716</v>
      </c>
      <c r="E92" s="84">
        <f t="shared" si="11"/>
        <v>141.99527516563671</v>
      </c>
      <c r="F92" s="84">
        <f t="shared" si="12"/>
        <v>154939.68735699388</v>
      </c>
    </row>
    <row r="93" spans="2:6" x14ac:dyDescent="0.25">
      <c r="B93" s="1">
        <v>24</v>
      </c>
      <c r="C93" s="84">
        <f t="shared" si="9"/>
        <v>-1072.4853709585939</v>
      </c>
      <c r="D93" s="85">
        <f t="shared" si="10"/>
        <v>929.63812414196343</v>
      </c>
      <c r="E93" s="84">
        <f t="shared" si="11"/>
        <v>142.84724681663045</v>
      </c>
      <c r="F93" s="84">
        <f t="shared" si="12"/>
        <v>154796.84011017723</v>
      </c>
    </row>
    <row r="94" spans="2:6" x14ac:dyDescent="0.25">
      <c r="B94" s="1">
        <v>25</v>
      </c>
      <c r="C94" s="84">
        <f t="shared" si="9"/>
        <v>-1072.4853709585939</v>
      </c>
      <c r="D94" s="85">
        <f t="shared" si="10"/>
        <v>928.78104066106346</v>
      </c>
      <c r="E94" s="84">
        <f t="shared" si="11"/>
        <v>143.70433029753042</v>
      </c>
      <c r="F94" s="84">
        <f t="shared" si="12"/>
        <v>154653.1357798797</v>
      </c>
    </row>
    <row r="95" spans="2:6" x14ac:dyDescent="0.25">
      <c r="B95" s="1">
        <v>26</v>
      </c>
      <c r="C95" s="84">
        <f t="shared" si="9"/>
        <v>-1072.4853709585939</v>
      </c>
      <c r="D95" s="85">
        <f t="shared" si="10"/>
        <v>927.9188146792784</v>
      </c>
      <c r="E95" s="84">
        <f t="shared" si="11"/>
        <v>144.56655627931548</v>
      </c>
      <c r="F95" s="84">
        <f t="shared" si="12"/>
        <v>154508.56922360038</v>
      </c>
    </row>
    <row r="96" spans="2:6" x14ac:dyDescent="0.25">
      <c r="B96" s="1">
        <v>27</v>
      </c>
      <c r="C96" s="84">
        <f t="shared" si="9"/>
        <v>-1072.4853709585939</v>
      </c>
      <c r="D96" s="85">
        <f t="shared" si="10"/>
        <v>927.05141534160236</v>
      </c>
      <c r="E96" s="84">
        <f t="shared" si="11"/>
        <v>145.43395561699151</v>
      </c>
      <c r="F96" s="84">
        <f t="shared" si="12"/>
        <v>154363.13526798339</v>
      </c>
    </row>
    <row r="97" spans="2:6" x14ac:dyDescent="0.25">
      <c r="B97" s="1">
        <v>28</v>
      </c>
      <c r="C97" s="84">
        <f t="shared" si="9"/>
        <v>-1072.4853709585939</v>
      </c>
      <c r="D97" s="85">
        <f t="shared" si="10"/>
        <v>926.17881160790046</v>
      </c>
      <c r="E97" s="84">
        <f t="shared" si="11"/>
        <v>146.30655935069342</v>
      </c>
      <c r="F97" s="84">
        <f t="shared" si="12"/>
        <v>154216.8287086327</v>
      </c>
    </row>
    <row r="98" spans="2:6" x14ac:dyDescent="0.25">
      <c r="B98" s="1">
        <v>29</v>
      </c>
      <c r="C98" s="84">
        <f t="shared" si="9"/>
        <v>-1072.4853709585939</v>
      </c>
      <c r="D98" s="85">
        <f t="shared" si="10"/>
        <v>925.30097225179634</v>
      </c>
      <c r="E98" s="84">
        <f t="shared" si="11"/>
        <v>147.18439870679754</v>
      </c>
      <c r="F98" s="84">
        <f t="shared" si="12"/>
        <v>154069.6443099259</v>
      </c>
    </row>
    <row r="99" spans="2:6" x14ac:dyDescent="0.25">
      <c r="B99" s="1">
        <v>30</v>
      </c>
      <c r="C99" s="84">
        <f t="shared" si="9"/>
        <v>-1072.4853709585939</v>
      </c>
      <c r="D99" s="85">
        <f t="shared" si="10"/>
        <v>924.4178658595556</v>
      </c>
      <c r="E99" s="84">
        <f t="shared" si="11"/>
        <v>148.06750509903827</v>
      </c>
      <c r="F99" s="84">
        <f t="shared" si="12"/>
        <v>153921.57680482688</v>
      </c>
    </row>
    <row r="100" spans="2:6" x14ac:dyDescent="0.25">
      <c r="B100" s="1">
        <v>31</v>
      </c>
      <c r="C100" s="84">
        <f t="shared" si="9"/>
        <v>-1072.4853709585939</v>
      </c>
      <c r="D100" s="85">
        <f t="shared" si="10"/>
        <v>923.52946082896142</v>
      </c>
      <c r="E100" s="84">
        <f t="shared" si="11"/>
        <v>148.95591012963246</v>
      </c>
      <c r="F100" s="84">
        <f t="shared" si="12"/>
        <v>153772.62089469726</v>
      </c>
    </row>
    <row r="101" spans="2:6" x14ac:dyDescent="0.25">
      <c r="B101" s="1">
        <v>32</v>
      </c>
      <c r="C101" s="84">
        <f t="shared" si="9"/>
        <v>-1072.4853709585939</v>
      </c>
      <c r="D101" s="85">
        <f t="shared" si="10"/>
        <v>922.63572536818367</v>
      </c>
      <c r="E101" s="84">
        <f t="shared" si="11"/>
        <v>149.8496455904102</v>
      </c>
      <c r="F101" s="84">
        <f t="shared" si="12"/>
        <v>153622.77124910685</v>
      </c>
    </row>
    <row r="102" spans="2:6" x14ac:dyDescent="0.25">
      <c r="B102" s="1">
        <v>33</v>
      </c>
      <c r="C102" s="84">
        <f t="shared" si="9"/>
        <v>-1072.4853709585939</v>
      </c>
      <c r="D102" s="85">
        <f t="shared" si="10"/>
        <v>921.7366274946412</v>
      </c>
      <c r="E102" s="84">
        <f t="shared" si="11"/>
        <v>150.74874346395268</v>
      </c>
      <c r="F102" s="84">
        <f t="shared" si="12"/>
        <v>153472.0225056429</v>
      </c>
    </row>
    <row r="103" spans="2:6" x14ac:dyDescent="0.25">
      <c r="B103" s="1">
        <v>34</v>
      </c>
      <c r="C103" s="84">
        <f t="shared" si="9"/>
        <v>-1072.4853709585939</v>
      </c>
      <c r="D103" s="85">
        <f t="shared" si="10"/>
        <v>920.83213503385753</v>
      </c>
      <c r="E103" s="84">
        <f t="shared" si="11"/>
        <v>151.65323592473635</v>
      </c>
      <c r="F103" s="84">
        <f t="shared" si="12"/>
        <v>153320.36926971815</v>
      </c>
    </row>
    <row r="104" spans="2:6" x14ac:dyDescent="0.25">
      <c r="B104" s="1">
        <v>35</v>
      </c>
      <c r="C104" s="84">
        <f t="shared" si="9"/>
        <v>-1072.4853709585939</v>
      </c>
      <c r="D104" s="85">
        <f t="shared" si="10"/>
        <v>919.922215618309</v>
      </c>
      <c r="E104" s="84">
        <f t="shared" si="11"/>
        <v>152.56315534028488</v>
      </c>
      <c r="F104" s="84">
        <f t="shared" si="12"/>
        <v>153167.80611437786</v>
      </c>
    </row>
    <row r="105" spans="2:6" x14ac:dyDescent="0.25">
      <c r="B105" s="1">
        <v>36</v>
      </c>
      <c r="C105" s="84">
        <f t="shared" si="9"/>
        <v>-1072.4853709585939</v>
      </c>
      <c r="D105" s="85">
        <f t="shared" si="10"/>
        <v>919.00683668626732</v>
      </c>
      <c r="E105" s="84">
        <f t="shared" si="11"/>
        <v>153.47853427232656</v>
      </c>
      <c r="F105" s="84">
        <f t="shared" si="12"/>
        <v>153014.32758010554</v>
      </c>
    </row>
    <row r="106" spans="2:6" x14ac:dyDescent="0.25">
      <c r="B106" s="1">
        <v>37</v>
      </c>
      <c r="C106" s="84">
        <f t="shared" si="9"/>
        <v>-1072.4853709585939</v>
      </c>
      <c r="D106" s="85">
        <f t="shared" si="10"/>
        <v>918.08596548063326</v>
      </c>
      <c r="E106" s="84">
        <f t="shared" si="11"/>
        <v>154.39940547796061</v>
      </c>
      <c r="F106" s="84">
        <f t="shared" si="12"/>
        <v>152859.9281746276</v>
      </c>
    </row>
    <row r="107" spans="2:6" x14ac:dyDescent="0.25">
      <c r="B107" s="1">
        <v>38</v>
      </c>
      <c r="C107" s="84">
        <f t="shared" si="9"/>
        <v>-1072.4853709585939</v>
      </c>
      <c r="D107" s="85">
        <f t="shared" si="10"/>
        <v>917.15956904776567</v>
      </c>
      <c r="E107" s="84">
        <f t="shared" si="11"/>
        <v>155.3258019108282</v>
      </c>
      <c r="F107" s="84">
        <f t="shared" si="12"/>
        <v>152704.60237271676</v>
      </c>
    </row>
    <row r="108" spans="2:6" x14ac:dyDescent="0.25">
      <c r="B108" s="1">
        <v>39</v>
      </c>
      <c r="C108" s="84">
        <f t="shared" si="9"/>
        <v>-1072.4853709585939</v>
      </c>
      <c r="D108" s="85">
        <f t="shared" si="10"/>
        <v>916.22761423630072</v>
      </c>
      <c r="E108" s="84">
        <f t="shared" si="11"/>
        <v>156.25775672229315</v>
      </c>
      <c r="F108" s="84">
        <f t="shared" si="12"/>
        <v>152548.34461599446</v>
      </c>
    </row>
    <row r="109" spans="2:6" x14ac:dyDescent="0.25">
      <c r="B109" s="1">
        <v>40</v>
      </c>
      <c r="C109" s="84">
        <f t="shared" si="9"/>
        <v>-1072.4853709585939</v>
      </c>
      <c r="D109" s="85">
        <f t="shared" si="10"/>
        <v>915.29006769596674</v>
      </c>
      <c r="E109" s="84">
        <f t="shared" si="11"/>
        <v>157.19530326262714</v>
      </c>
      <c r="F109" s="84">
        <f t="shared" si="12"/>
        <v>152391.14931273184</v>
      </c>
    </row>
    <row r="110" spans="2:6" x14ac:dyDescent="0.25">
      <c r="B110" s="1">
        <v>41</v>
      </c>
      <c r="C110" s="84">
        <f t="shared" si="9"/>
        <v>-1072.4853709585939</v>
      </c>
      <c r="D110" s="85">
        <f t="shared" si="10"/>
        <v>914.34689587639116</v>
      </c>
      <c r="E110" s="84">
        <f t="shared" si="11"/>
        <v>158.13847508220272</v>
      </c>
      <c r="F110" s="84">
        <f t="shared" si="12"/>
        <v>152233.01083764964</v>
      </c>
    </row>
    <row r="111" spans="2:6" x14ac:dyDescent="0.25">
      <c r="B111" s="1">
        <v>42</v>
      </c>
      <c r="C111" s="84">
        <f t="shared" si="9"/>
        <v>-1072.4853709585939</v>
      </c>
      <c r="D111" s="85">
        <f t="shared" si="10"/>
        <v>913.39806502589784</v>
      </c>
      <c r="E111" s="84">
        <f t="shared" si="11"/>
        <v>159.08730593269604</v>
      </c>
      <c r="F111" s="84">
        <f t="shared" si="12"/>
        <v>152073.92353171695</v>
      </c>
    </row>
    <row r="112" spans="2:6" x14ac:dyDescent="0.25">
      <c r="B112" s="1">
        <v>43</v>
      </c>
      <c r="C112" s="84">
        <f t="shared" si="9"/>
        <v>-1072.4853709585939</v>
      </c>
      <c r="D112" s="85">
        <f t="shared" si="10"/>
        <v>912.44354119030186</v>
      </c>
      <c r="E112" s="84">
        <f t="shared" si="11"/>
        <v>160.04182976829202</v>
      </c>
      <c r="F112" s="84">
        <f t="shared" si="12"/>
        <v>151913.88170194865</v>
      </c>
    </row>
    <row r="113" spans="2:6" x14ac:dyDescent="0.25">
      <c r="B113" s="1">
        <v>44</v>
      </c>
      <c r="C113" s="84">
        <f t="shared" si="9"/>
        <v>-1072.4853709585939</v>
      </c>
      <c r="D113" s="85">
        <f t="shared" si="10"/>
        <v>911.48329021169195</v>
      </c>
      <c r="E113" s="84">
        <f t="shared" si="11"/>
        <v>161.00208074690192</v>
      </c>
      <c r="F113" s="84">
        <f t="shared" si="12"/>
        <v>151752.87962120175</v>
      </c>
    </row>
    <row r="114" spans="2:6" x14ac:dyDescent="0.25">
      <c r="B114" s="1">
        <v>45</v>
      </c>
      <c r="C114" s="84">
        <f t="shared" si="9"/>
        <v>-1072.4853709585939</v>
      </c>
      <c r="D114" s="85">
        <f t="shared" si="10"/>
        <v>910.51727772721063</v>
      </c>
      <c r="E114" s="84">
        <f t="shared" si="11"/>
        <v>161.96809323138325</v>
      </c>
      <c r="F114" s="84">
        <f t="shared" si="12"/>
        <v>151590.91152797037</v>
      </c>
    </row>
    <row r="115" spans="2:6" x14ac:dyDescent="0.25">
      <c r="B115" s="1">
        <v>46</v>
      </c>
      <c r="C115" s="84">
        <f t="shared" si="9"/>
        <v>-1072.4853709585939</v>
      </c>
      <c r="D115" s="85">
        <f t="shared" si="10"/>
        <v>909.54546916782238</v>
      </c>
      <c r="E115" s="84">
        <f t="shared" si="11"/>
        <v>162.9399017907715</v>
      </c>
      <c r="F115" s="84">
        <f t="shared" si="12"/>
        <v>151427.97162617958</v>
      </c>
    </row>
    <row r="116" spans="2:6" x14ac:dyDescent="0.25">
      <c r="B116" s="1">
        <v>47</v>
      </c>
      <c r="C116" s="84">
        <f t="shared" si="9"/>
        <v>-1072.4853709585939</v>
      </c>
      <c r="D116" s="85">
        <f t="shared" si="10"/>
        <v>908.56782975707756</v>
      </c>
      <c r="E116" s="84">
        <f t="shared" si="11"/>
        <v>163.91754120151631</v>
      </c>
      <c r="F116" s="84">
        <f t="shared" si="12"/>
        <v>151264.05408497807</v>
      </c>
    </row>
    <row r="117" spans="2:6" x14ac:dyDescent="0.25">
      <c r="B117" s="1">
        <v>48</v>
      </c>
      <c r="C117" s="84">
        <f t="shared" si="9"/>
        <v>-1072.4853709585939</v>
      </c>
      <c r="D117" s="85">
        <f t="shared" si="10"/>
        <v>907.58432450986857</v>
      </c>
      <c r="E117" s="84">
        <f t="shared" si="11"/>
        <v>164.90104644872531</v>
      </c>
      <c r="F117" s="84">
        <f t="shared" si="12"/>
        <v>151099.15303852933</v>
      </c>
    </row>
    <row r="118" spans="2:6" x14ac:dyDescent="0.25">
      <c r="B118" s="1">
        <v>49</v>
      </c>
      <c r="C118" s="84">
        <f t="shared" si="9"/>
        <v>-1072.4853709585939</v>
      </c>
      <c r="D118" s="85">
        <f t="shared" si="10"/>
        <v>906.59491823117605</v>
      </c>
      <c r="E118" s="84">
        <f t="shared" si="11"/>
        <v>165.89045272741782</v>
      </c>
      <c r="F118" s="84">
        <f t="shared" si="12"/>
        <v>150933.26258580192</v>
      </c>
    </row>
    <row r="119" spans="2:6" x14ac:dyDescent="0.25">
      <c r="B119" s="1">
        <v>50</v>
      </c>
      <c r="C119" s="84">
        <f t="shared" si="9"/>
        <v>-1072.4853709585939</v>
      </c>
      <c r="D119" s="85">
        <f t="shared" si="10"/>
        <v>905.59957551481159</v>
      </c>
      <c r="E119" s="84">
        <f t="shared" si="11"/>
        <v>166.88579544378229</v>
      </c>
      <c r="F119" s="84">
        <f t="shared" si="12"/>
        <v>150766.37679035813</v>
      </c>
    </row>
    <row r="120" spans="2:6" x14ac:dyDescent="0.25">
      <c r="B120" s="1">
        <v>51</v>
      </c>
      <c r="C120" s="84">
        <f t="shared" si="9"/>
        <v>-1072.4853709585939</v>
      </c>
      <c r="D120" s="85">
        <f t="shared" si="10"/>
        <v>904.59826074214891</v>
      </c>
      <c r="E120" s="84">
        <f t="shared" si="11"/>
        <v>167.88711021644497</v>
      </c>
      <c r="F120" s="84">
        <f t="shared" si="12"/>
        <v>150598.48968014168</v>
      </c>
    </row>
    <row r="121" spans="2:6" x14ac:dyDescent="0.25">
      <c r="B121" s="1">
        <v>52</v>
      </c>
      <c r="C121" s="84">
        <f t="shared" si="9"/>
        <v>-1072.4853709585939</v>
      </c>
      <c r="D121" s="85">
        <f t="shared" si="10"/>
        <v>903.59093808085015</v>
      </c>
      <c r="E121" s="84">
        <f t="shared" si="11"/>
        <v>168.89443287774372</v>
      </c>
      <c r="F121" s="84">
        <f t="shared" si="12"/>
        <v>150429.59524726393</v>
      </c>
    </row>
    <row r="122" spans="2:6" x14ac:dyDescent="0.25">
      <c r="B122" s="1">
        <v>53</v>
      </c>
      <c r="C122" s="84">
        <f t="shared" si="9"/>
        <v>-1072.4853709585939</v>
      </c>
      <c r="D122" s="85">
        <f t="shared" si="10"/>
        <v>902.57757148358371</v>
      </c>
      <c r="E122" s="84">
        <f t="shared" si="11"/>
        <v>169.90779947501017</v>
      </c>
      <c r="F122" s="84">
        <f t="shared" si="12"/>
        <v>150259.68744778892</v>
      </c>
    </row>
    <row r="123" spans="2:6" x14ac:dyDescent="0.25">
      <c r="B123" s="1">
        <v>54</v>
      </c>
      <c r="C123" s="84">
        <f t="shared" si="9"/>
        <v>-1072.4853709585939</v>
      </c>
      <c r="D123" s="85">
        <f t="shared" si="10"/>
        <v>901.55812468673366</v>
      </c>
      <c r="E123" s="84">
        <f t="shared" si="11"/>
        <v>170.92724627186021</v>
      </c>
      <c r="F123" s="84">
        <f t="shared" si="12"/>
        <v>150088.76020151706</v>
      </c>
    </row>
    <row r="124" spans="2:6" x14ac:dyDescent="0.25">
      <c r="B124" s="1">
        <v>55</v>
      </c>
      <c r="C124" s="84">
        <f t="shared" si="9"/>
        <v>-1072.4853709585939</v>
      </c>
      <c r="D124" s="85">
        <f t="shared" si="10"/>
        <v>900.53256120910237</v>
      </c>
      <c r="E124" s="84">
        <f t="shared" si="11"/>
        <v>171.95280974949151</v>
      </c>
      <c r="F124" s="84">
        <f t="shared" si="12"/>
        <v>149916.80739176756</v>
      </c>
    </row>
    <row r="125" spans="2:6" x14ac:dyDescent="0.25">
      <c r="B125" s="1">
        <v>56</v>
      </c>
      <c r="C125" s="84">
        <f t="shared" si="9"/>
        <v>-1072.4853709585939</v>
      </c>
      <c r="D125" s="85">
        <f t="shared" si="10"/>
        <v>899.50084435060546</v>
      </c>
      <c r="E125" s="84">
        <f t="shared" si="11"/>
        <v>172.98452660798841</v>
      </c>
      <c r="F125" s="84">
        <f t="shared" si="12"/>
        <v>149743.82286515957</v>
      </c>
    </row>
    <row r="126" spans="2:6" x14ac:dyDescent="0.25">
      <c r="B126" s="1">
        <v>57</v>
      </c>
      <c r="C126" s="84">
        <f t="shared" si="9"/>
        <v>-1072.4853709585939</v>
      </c>
      <c r="D126" s="85">
        <f t="shared" si="10"/>
        <v>898.46293719095763</v>
      </c>
      <c r="E126" s="84">
        <f t="shared" si="11"/>
        <v>174.02243376763624</v>
      </c>
      <c r="F126" s="84">
        <f t="shared" si="12"/>
        <v>149569.80043139192</v>
      </c>
    </row>
    <row r="127" spans="2:6" x14ac:dyDescent="0.25">
      <c r="B127" s="1">
        <v>58</v>
      </c>
      <c r="C127" s="84">
        <f t="shared" si="9"/>
        <v>-1072.4853709585939</v>
      </c>
      <c r="D127" s="85">
        <f t="shared" si="10"/>
        <v>897.4188025883517</v>
      </c>
      <c r="E127" s="84">
        <f t="shared" si="11"/>
        <v>175.06656837024218</v>
      </c>
      <c r="F127" s="84">
        <f t="shared" si="12"/>
        <v>149394.73386302168</v>
      </c>
    </row>
    <row r="128" spans="2:6" x14ac:dyDescent="0.25">
      <c r="B128" s="1">
        <v>59</v>
      </c>
      <c r="C128" s="84">
        <f t="shared" si="9"/>
        <v>-1072.4853709585939</v>
      </c>
      <c r="D128" s="85">
        <f t="shared" si="10"/>
        <v>896.36840317813028</v>
      </c>
      <c r="E128" s="84">
        <f t="shared" si="11"/>
        <v>176.1169677804636</v>
      </c>
      <c r="F128" s="84">
        <f t="shared" si="12"/>
        <v>149218.61689524123</v>
      </c>
    </row>
    <row r="129" spans="2:6" x14ac:dyDescent="0.25">
      <c r="B129" s="1">
        <v>60</v>
      </c>
      <c r="C129" s="84">
        <f t="shared" si="9"/>
        <v>-1072.4853709585939</v>
      </c>
      <c r="D129" s="85">
        <f t="shared" si="10"/>
        <v>895.31170137144738</v>
      </c>
      <c r="E129" s="84">
        <f t="shared" si="11"/>
        <v>177.17366958714649</v>
      </c>
      <c r="F129" s="84">
        <f t="shared" si="12"/>
        <v>149041.44322565407</v>
      </c>
    </row>
    <row r="130" spans="2:6" x14ac:dyDescent="0.25">
      <c r="B130" s="1">
        <v>61</v>
      </c>
      <c r="C130" s="84">
        <f t="shared" si="9"/>
        <v>-1072.4853709585939</v>
      </c>
      <c r="D130" s="85">
        <f t="shared" si="10"/>
        <v>894.24865935392461</v>
      </c>
      <c r="E130" s="84">
        <f t="shared" si="11"/>
        <v>178.23671160466927</v>
      </c>
      <c r="F130" s="84">
        <f t="shared" si="12"/>
        <v>148863.20651404941</v>
      </c>
    </row>
    <row r="131" spans="2:6" x14ac:dyDescent="0.25">
      <c r="B131" s="1">
        <v>62</v>
      </c>
      <c r="C131" s="84">
        <f t="shared" si="9"/>
        <v>-1072.4853709585939</v>
      </c>
      <c r="D131" s="85">
        <f t="shared" si="10"/>
        <v>893.17923908429657</v>
      </c>
      <c r="E131" s="84">
        <f t="shared" si="11"/>
        <v>179.30613187429731</v>
      </c>
      <c r="F131" s="84">
        <f t="shared" si="12"/>
        <v>148683.90038217511</v>
      </c>
    </row>
    <row r="132" spans="2:6" x14ac:dyDescent="0.25">
      <c r="B132" s="1">
        <v>63</v>
      </c>
      <c r="C132" s="84">
        <f t="shared" si="9"/>
        <v>-1072.4853709585939</v>
      </c>
      <c r="D132" s="85">
        <f t="shared" si="10"/>
        <v>892.10340229305075</v>
      </c>
      <c r="E132" s="84">
        <f t="shared" si="11"/>
        <v>180.38196866554313</v>
      </c>
      <c r="F132" s="84">
        <f t="shared" si="12"/>
        <v>148503.51841350956</v>
      </c>
    </row>
    <row r="133" spans="2:6" x14ac:dyDescent="0.25">
      <c r="B133" s="1">
        <v>64</v>
      </c>
      <c r="C133" s="84">
        <f t="shared" si="9"/>
        <v>-1072.4853709585939</v>
      </c>
      <c r="D133" s="85">
        <f t="shared" si="10"/>
        <v>891.02111048105746</v>
      </c>
      <c r="E133" s="84">
        <f t="shared" si="11"/>
        <v>181.46426047753641</v>
      </c>
      <c r="F133" s="84">
        <f t="shared" si="12"/>
        <v>148322.05415303202</v>
      </c>
    </row>
    <row r="134" spans="2:6" x14ac:dyDescent="0.25">
      <c r="B134" s="1">
        <v>65</v>
      </c>
      <c r="C134" s="84">
        <f t="shared" ref="C134:C197" si="13">PMT(7.2%/12,30*12,$F$69,,0)</f>
        <v>-1072.4853709585939</v>
      </c>
      <c r="D134" s="85">
        <f t="shared" si="10"/>
        <v>889.93232491819219</v>
      </c>
      <c r="E134" s="84">
        <f t="shared" si="11"/>
        <v>182.55304604040168</v>
      </c>
      <c r="F134" s="84">
        <f t="shared" si="12"/>
        <v>148139.50110699161</v>
      </c>
    </row>
    <row r="135" spans="2:6" x14ac:dyDescent="0.25">
      <c r="B135" s="1">
        <v>66</v>
      </c>
      <c r="C135" s="84">
        <f t="shared" si="13"/>
        <v>-1072.4853709585939</v>
      </c>
      <c r="D135" s="85">
        <f t="shared" si="10"/>
        <v>888.83700664194976</v>
      </c>
      <c r="E135" s="84">
        <f t="shared" si="11"/>
        <v>183.64836431664412</v>
      </c>
      <c r="F135" s="84">
        <f t="shared" si="12"/>
        <v>147955.85274267496</v>
      </c>
    </row>
    <row r="136" spans="2:6" x14ac:dyDescent="0.25">
      <c r="B136" s="1">
        <v>67</v>
      </c>
      <c r="C136" s="84">
        <f t="shared" si="13"/>
        <v>-1072.4853709585939</v>
      </c>
      <c r="D136" s="85">
        <f t="shared" si="10"/>
        <v>887.73511645604992</v>
      </c>
      <c r="E136" s="84">
        <f t="shared" si="11"/>
        <v>184.75025450254395</v>
      </c>
      <c r="F136" s="84">
        <f t="shared" si="12"/>
        <v>147771.10248817242</v>
      </c>
    </row>
    <row r="137" spans="2:6" x14ac:dyDescent="0.25">
      <c r="B137" s="1">
        <v>68</v>
      </c>
      <c r="C137" s="84">
        <f t="shared" si="13"/>
        <v>-1072.4853709585939</v>
      </c>
      <c r="D137" s="85">
        <f t="shared" si="10"/>
        <v>886.62661492903453</v>
      </c>
      <c r="E137" s="84">
        <f t="shared" si="11"/>
        <v>185.85875602955934</v>
      </c>
      <c r="F137" s="84">
        <f t="shared" si="12"/>
        <v>147585.24373214284</v>
      </c>
    </row>
    <row r="138" spans="2:6" x14ac:dyDescent="0.25">
      <c r="B138" s="1">
        <v>69</v>
      </c>
      <c r="C138" s="84">
        <f t="shared" si="13"/>
        <v>-1072.4853709585939</v>
      </c>
      <c r="D138" s="85">
        <f t="shared" si="10"/>
        <v>885.5114623928572</v>
      </c>
      <c r="E138" s="84">
        <f t="shared" si="11"/>
        <v>186.97390856573668</v>
      </c>
      <c r="F138" s="84">
        <f t="shared" si="12"/>
        <v>147398.26982357711</v>
      </c>
    </row>
    <row r="139" spans="2:6" x14ac:dyDescent="0.25">
      <c r="B139" s="1">
        <v>70</v>
      </c>
      <c r="C139" s="84">
        <f t="shared" si="13"/>
        <v>-1072.4853709585939</v>
      </c>
      <c r="D139" s="85">
        <f t="shared" si="10"/>
        <v>884.38961894146269</v>
      </c>
      <c r="E139" s="84">
        <f t="shared" si="11"/>
        <v>188.09575201713119</v>
      </c>
      <c r="F139" s="84">
        <f t="shared" si="12"/>
        <v>147210.17407155997</v>
      </c>
    </row>
    <row r="140" spans="2:6" x14ac:dyDescent="0.25">
      <c r="B140" s="1">
        <v>71</v>
      </c>
      <c r="C140" s="84">
        <f t="shared" si="13"/>
        <v>-1072.4853709585939</v>
      </c>
      <c r="D140" s="85">
        <f t="shared" si="10"/>
        <v>883.26104442935991</v>
      </c>
      <c r="E140" s="84">
        <f t="shared" si="11"/>
        <v>189.22432652923396</v>
      </c>
      <c r="F140" s="84">
        <f t="shared" si="12"/>
        <v>147020.94974503075</v>
      </c>
    </row>
    <row r="141" spans="2:6" x14ac:dyDescent="0.25">
      <c r="B141" s="1">
        <v>72</v>
      </c>
      <c r="C141" s="84">
        <f t="shared" si="13"/>
        <v>-1072.4853709585939</v>
      </c>
      <c r="D141" s="85">
        <f t="shared" si="10"/>
        <v>882.1256984701846</v>
      </c>
      <c r="E141" s="84">
        <f t="shared" si="11"/>
        <v>190.35967248840927</v>
      </c>
      <c r="F141" s="84">
        <f t="shared" si="12"/>
        <v>146830.59007254234</v>
      </c>
    </row>
    <row r="142" spans="2:6" x14ac:dyDescent="0.25">
      <c r="B142" s="1">
        <v>73</v>
      </c>
      <c r="C142" s="84">
        <f t="shared" si="13"/>
        <v>-1072.4853709585939</v>
      </c>
      <c r="D142" s="85">
        <f t="shared" si="10"/>
        <v>880.98354043525421</v>
      </c>
      <c r="E142" s="84">
        <f t="shared" si="11"/>
        <v>191.50183052333966</v>
      </c>
      <c r="F142" s="84">
        <f t="shared" si="12"/>
        <v>146639.088242019</v>
      </c>
    </row>
    <row r="143" spans="2:6" x14ac:dyDescent="0.25">
      <c r="B143" s="1">
        <v>74</v>
      </c>
      <c r="C143" s="84">
        <f t="shared" si="13"/>
        <v>-1072.4853709585939</v>
      </c>
      <c r="D143" s="85">
        <f t="shared" si="10"/>
        <v>879.83452945211411</v>
      </c>
      <c r="E143" s="84">
        <f t="shared" si="11"/>
        <v>192.65084150647976</v>
      </c>
      <c r="F143" s="84">
        <f t="shared" si="12"/>
        <v>146446.43740051251</v>
      </c>
    </row>
    <row r="144" spans="2:6" x14ac:dyDescent="0.25">
      <c r="B144" s="1">
        <v>75</v>
      </c>
      <c r="C144" s="84">
        <f t="shared" si="13"/>
        <v>-1072.4853709585939</v>
      </c>
      <c r="D144" s="85">
        <f t="shared" si="10"/>
        <v>878.6786244030751</v>
      </c>
      <c r="E144" s="84">
        <f t="shared" si="11"/>
        <v>193.80674655551877</v>
      </c>
      <c r="F144" s="84">
        <f t="shared" si="12"/>
        <v>146252.63065395699</v>
      </c>
    </row>
    <row r="145" spans="2:6" x14ac:dyDescent="0.25">
      <c r="B145" s="1">
        <v>76</v>
      </c>
      <c r="C145" s="84">
        <f t="shared" si="13"/>
        <v>-1072.4853709585939</v>
      </c>
      <c r="D145" s="85">
        <f t="shared" si="10"/>
        <v>877.51578392374211</v>
      </c>
      <c r="E145" s="84">
        <f t="shared" si="11"/>
        <v>194.96958703485177</v>
      </c>
      <c r="F145" s="84">
        <f t="shared" si="12"/>
        <v>146057.66106692213</v>
      </c>
    </row>
    <row r="146" spans="2:6" x14ac:dyDescent="0.25">
      <c r="B146" s="1">
        <v>77</v>
      </c>
      <c r="C146" s="84">
        <f t="shared" si="13"/>
        <v>-1072.4853709585939</v>
      </c>
      <c r="D146" s="85">
        <f t="shared" si="10"/>
        <v>876.34596640153279</v>
      </c>
      <c r="E146" s="84">
        <f t="shared" si="11"/>
        <v>196.13940455706108</v>
      </c>
      <c r="F146" s="84">
        <f t="shared" si="12"/>
        <v>145861.52166236506</v>
      </c>
    </row>
    <row r="147" spans="2:6" x14ac:dyDescent="0.25">
      <c r="B147" s="1">
        <v>78</v>
      </c>
      <c r="C147" s="84">
        <f t="shared" si="13"/>
        <v>-1072.4853709585939</v>
      </c>
      <c r="D147" s="85">
        <f t="shared" ref="D147:D210" si="14">F146*7.2%/12</f>
        <v>875.16912997419047</v>
      </c>
      <c r="E147" s="84">
        <f t="shared" ref="E147:E210" si="15">-(C147+D147)</f>
        <v>197.31624098440341</v>
      </c>
      <c r="F147" s="84">
        <f t="shared" ref="F147:F210" si="16">F146-E147</f>
        <v>145664.20542138067</v>
      </c>
    </row>
    <row r="148" spans="2:6" x14ac:dyDescent="0.25">
      <c r="B148" s="1">
        <v>79</v>
      </c>
      <c r="C148" s="84">
        <f t="shared" si="13"/>
        <v>-1072.4853709585939</v>
      </c>
      <c r="D148" s="85">
        <f t="shared" si="14"/>
        <v>873.98523252828409</v>
      </c>
      <c r="E148" s="84">
        <f t="shared" si="15"/>
        <v>198.50013843030979</v>
      </c>
      <c r="F148" s="84">
        <f t="shared" si="16"/>
        <v>145465.70528295037</v>
      </c>
    </row>
    <row r="149" spans="2:6" x14ac:dyDescent="0.25">
      <c r="B149" s="1">
        <v>80</v>
      </c>
      <c r="C149" s="84">
        <f t="shared" si="13"/>
        <v>-1072.4853709585939</v>
      </c>
      <c r="D149" s="85">
        <f t="shared" si="14"/>
        <v>872.79423169770234</v>
      </c>
      <c r="E149" s="84">
        <f t="shared" si="15"/>
        <v>199.69113926089153</v>
      </c>
      <c r="F149" s="84">
        <f t="shared" si="16"/>
        <v>145266.01414368948</v>
      </c>
    </row>
    <row r="150" spans="2:6" x14ac:dyDescent="0.25">
      <c r="B150" s="1">
        <v>81</v>
      </c>
      <c r="C150" s="84">
        <f t="shared" si="13"/>
        <v>-1072.4853709585939</v>
      </c>
      <c r="D150" s="85">
        <f t="shared" si="14"/>
        <v>871.59608486213699</v>
      </c>
      <c r="E150" s="84">
        <f t="shared" si="15"/>
        <v>200.88928609645689</v>
      </c>
      <c r="F150" s="84">
        <f t="shared" si="16"/>
        <v>145065.12485759301</v>
      </c>
    </row>
    <row r="151" spans="2:6" x14ac:dyDescent="0.25">
      <c r="B151" s="1">
        <v>82</v>
      </c>
      <c r="C151" s="84">
        <f t="shared" si="13"/>
        <v>-1072.4853709585939</v>
      </c>
      <c r="D151" s="85">
        <f t="shared" si="14"/>
        <v>870.39074914555806</v>
      </c>
      <c r="E151" s="84">
        <f t="shared" si="15"/>
        <v>202.09462181303581</v>
      </c>
      <c r="F151" s="84">
        <f t="shared" si="16"/>
        <v>144863.03023577997</v>
      </c>
    </row>
    <row r="152" spans="2:6" x14ac:dyDescent="0.25">
      <c r="B152" s="1">
        <v>83</v>
      </c>
      <c r="C152" s="84">
        <f t="shared" si="13"/>
        <v>-1072.4853709585939</v>
      </c>
      <c r="D152" s="85">
        <f t="shared" si="14"/>
        <v>869.1781814146799</v>
      </c>
      <c r="E152" s="84">
        <f t="shared" si="15"/>
        <v>203.30718954391398</v>
      </c>
      <c r="F152" s="84">
        <f t="shared" si="16"/>
        <v>144659.72304623606</v>
      </c>
    </row>
    <row r="153" spans="2:6" x14ac:dyDescent="0.25">
      <c r="B153" s="1">
        <v>84</v>
      </c>
      <c r="C153" s="84">
        <f t="shared" si="13"/>
        <v>-1072.4853709585939</v>
      </c>
      <c r="D153" s="85">
        <f t="shared" si="14"/>
        <v>867.95833827741637</v>
      </c>
      <c r="E153" s="84">
        <f t="shared" si="15"/>
        <v>204.5270326811775</v>
      </c>
      <c r="F153" s="84">
        <f t="shared" si="16"/>
        <v>144455.19601355487</v>
      </c>
    </row>
    <row r="154" spans="2:6" x14ac:dyDescent="0.25">
      <c r="B154" s="1">
        <v>85</v>
      </c>
      <c r="C154" s="84">
        <f t="shared" si="13"/>
        <v>-1072.4853709585939</v>
      </c>
      <c r="D154" s="85">
        <f t="shared" si="14"/>
        <v>866.73117608132941</v>
      </c>
      <c r="E154" s="84">
        <f t="shared" si="15"/>
        <v>205.75419487726447</v>
      </c>
      <c r="F154" s="84">
        <f t="shared" si="16"/>
        <v>144249.44181867762</v>
      </c>
    </row>
    <row r="155" spans="2:6" x14ac:dyDescent="0.25">
      <c r="B155" s="1">
        <v>86</v>
      </c>
      <c r="C155" s="84">
        <f t="shared" si="13"/>
        <v>-1072.4853709585939</v>
      </c>
      <c r="D155" s="85">
        <f t="shared" si="14"/>
        <v>865.49665091206577</v>
      </c>
      <c r="E155" s="84">
        <f t="shared" si="15"/>
        <v>206.9887200465281</v>
      </c>
      <c r="F155" s="84">
        <f t="shared" si="16"/>
        <v>144042.45309863109</v>
      </c>
    </row>
    <row r="156" spans="2:6" x14ac:dyDescent="0.25">
      <c r="B156" s="1">
        <v>87</v>
      </c>
      <c r="C156" s="84">
        <f t="shared" si="13"/>
        <v>-1072.4853709585939</v>
      </c>
      <c r="D156" s="85">
        <f t="shared" si="14"/>
        <v>864.25471859178663</v>
      </c>
      <c r="E156" s="84">
        <f t="shared" si="15"/>
        <v>208.23065236680725</v>
      </c>
      <c r="F156" s="84">
        <f t="shared" si="16"/>
        <v>143834.22244626429</v>
      </c>
    </row>
    <row r="157" spans="2:6" x14ac:dyDescent="0.25">
      <c r="B157" s="1">
        <v>88</v>
      </c>
      <c r="C157" s="84">
        <f t="shared" si="13"/>
        <v>-1072.4853709585939</v>
      </c>
      <c r="D157" s="85">
        <f t="shared" si="14"/>
        <v>863.00533467758578</v>
      </c>
      <c r="E157" s="84">
        <f t="shared" si="15"/>
        <v>209.4800362810081</v>
      </c>
      <c r="F157" s="84">
        <f t="shared" si="16"/>
        <v>143624.74240998327</v>
      </c>
    </row>
    <row r="158" spans="2:6" x14ac:dyDescent="0.25">
      <c r="B158" s="1">
        <v>89</v>
      </c>
      <c r="C158" s="84">
        <f t="shared" si="13"/>
        <v>-1072.4853709585939</v>
      </c>
      <c r="D158" s="85">
        <f t="shared" si="14"/>
        <v>861.74845445989968</v>
      </c>
      <c r="E158" s="84">
        <f t="shared" si="15"/>
        <v>210.7369164986942</v>
      </c>
      <c r="F158" s="84">
        <f t="shared" si="16"/>
        <v>143414.00549348458</v>
      </c>
    </row>
    <row r="159" spans="2:6" x14ac:dyDescent="0.25">
      <c r="B159" s="1">
        <v>90</v>
      </c>
      <c r="C159" s="84">
        <f t="shared" si="13"/>
        <v>-1072.4853709585939</v>
      </c>
      <c r="D159" s="85">
        <f t="shared" si="14"/>
        <v>860.48403296090771</v>
      </c>
      <c r="E159" s="84">
        <f t="shared" si="15"/>
        <v>212.00133799768616</v>
      </c>
      <c r="F159" s="84">
        <f t="shared" si="16"/>
        <v>143202.00415548691</v>
      </c>
    </row>
    <row r="160" spans="2:6" x14ac:dyDescent="0.25">
      <c r="B160" s="1">
        <v>91</v>
      </c>
      <c r="C160" s="84">
        <f t="shared" si="13"/>
        <v>-1072.4853709585939</v>
      </c>
      <c r="D160" s="85">
        <f t="shared" si="14"/>
        <v>859.21202493292151</v>
      </c>
      <c r="E160" s="84">
        <f t="shared" si="15"/>
        <v>213.27334602567237</v>
      </c>
      <c r="F160" s="84">
        <f t="shared" si="16"/>
        <v>142988.73080946124</v>
      </c>
    </row>
    <row r="161" spans="2:6" x14ac:dyDescent="0.25">
      <c r="B161" s="1">
        <v>92</v>
      </c>
      <c r="C161" s="84">
        <f t="shared" si="13"/>
        <v>-1072.4853709585939</v>
      </c>
      <c r="D161" s="85">
        <f t="shared" si="14"/>
        <v>857.9323848567675</v>
      </c>
      <c r="E161" s="84">
        <f t="shared" si="15"/>
        <v>214.55298610182638</v>
      </c>
      <c r="F161" s="84">
        <f t="shared" si="16"/>
        <v>142774.17782335941</v>
      </c>
    </row>
    <row r="162" spans="2:6" x14ac:dyDescent="0.25">
      <c r="B162" s="1">
        <v>93</v>
      </c>
      <c r="C162" s="84">
        <f t="shared" si="13"/>
        <v>-1072.4853709585939</v>
      </c>
      <c r="D162" s="85">
        <f t="shared" si="14"/>
        <v>856.64506694015654</v>
      </c>
      <c r="E162" s="84">
        <f t="shared" si="15"/>
        <v>215.84030401843734</v>
      </c>
      <c r="F162" s="84">
        <f t="shared" si="16"/>
        <v>142558.33751934097</v>
      </c>
    </row>
    <row r="163" spans="2:6" x14ac:dyDescent="0.25">
      <c r="B163" s="1">
        <v>94</v>
      </c>
      <c r="C163" s="84">
        <f t="shared" si="13"/>
        <v>-1072.4853709585939</v>
      </c>
      <c r="D163" s="85">
        <f t="shared" si="14"/>
        <v>855.35002511604591</v>
      </c>
      <c r="E163" s="84">
        <f t="shared" si="15"/>
        <v>217.13534584254796</v>
      </c>
      <c r="F163" s="84">
        <f t="shared" si="16"/>
        <v>142341.20217349843</v>
      </c>
    </row>
    <row r="164" spans="2:6" x14ac:dyDescent="0.25">
      <c r="B164" s="1">
        <v>95</v>
      </c>
      <c r="C164" s="84">
        <f t="shared" si="13"/>
        <v>-1072.4853709585939</v>
      </c>
      <c r="D164" s="85">
        <f t="shared" si="14"/>
        <v>854.04721304099075</v>
      </c>
      <c r="E164" s="84">
        <f t="shared" si="15"/>
        <v>218.43815791760312</v>
      </c>
      <c r="F164" s="84">
        <f t="shared" si="16"/>
        <v>142122.76401558082</v>
      </c>
    </row>
    <row r="165" spans="2:6" x14ac:dyDescent="0.25">
      <c r="B165" s="1">
        <v>96</v>
      </c>
      <c r="C165" s="84">
        <f t="shared" si="13"/>
        <v>-1072.4853709585939</v>
      </c>
      <c r="D165" s="85">
        <f t="shared" si="14"/>
        <v>852.73658409348502</v>
      </c>
      <c r="E165" s="84">
        <f t="shared" si="15"/>
        <v>219.74878686510885</v>
      </c>
      <c r="F165" s="84">
        <f t="shared" si="16"/>
        <v>141903.0152287157</v>
      </c>
    </row>
    <row r="166" spans="2:6" x14ac:dyDescent="0.25">
      <c r="B166" s="1">
        <v>97</v>
      </c>
      <c r="C166" s="84">
        <f t="shared" si="13"/>
        <v>-1072.4853709585939</v>
      </c>
      <c r="D166" s="85">
        <f t="shared" si="14"/>
        <v>851.41809137229427</v>
      </c>
      <c r="E166" s="84">
        <f t="shared" si="15"/>
        <v>221.06727958629961</v>
      </c>
      <c r="F166" s="84">
        <f t="shared" si="16"/>
        <v>141681.94794912939</v>
      </c>
    </row>
    <row r="167" spans="2:6" x14ac:dyDescent="0.25">
      <c r="B167" s="1">
        <v>98</v>
      </c>
      <c r="C167" s="84">
        <f t="shared" si="13"/>
        <v>-1072.4853709585939</v>
      </c>
      <c r="D167" s="85">
        <f t="shared" si="14"/>
        <v>850.0916876947764</v>
      </c>
      <c r="E167" s="84">
        <f t="shared" si="15"/>
        <v>222.39368326381748</v>
      </c>
      <c r="F167" s="84">
        <f t="shared" si="16"/>
        <v>141459.55426586556</v>
      </c>
    </row>
    <row r="168" spans="2:6" x14ac:dyDescent="0.25">
      <c r="B168" s="1">
        <v>99</v>
      </c>
      <c r="C168" s="84">
        <f t="shared" si="13"/>
        <v>-1072.4853709585939</v>
      </c>
      <c r="D168" s="85">
        <f t="shared" si="14"/>
        <v>848.75732559519349</v>
      </c>
      <c r="E168" s="84">
        <f t="shared" si="15"/>
        <v>223.72804536340038</v>
      </c>
      <c r="F168" s="84">
        <f t="shared" si="16"/>
        <v>141235.82622050217</v>
      </c>
    </row>
    <row r="169" spans="2:6" x14ac:dyDescent="0.25">
      <c r="B169" s="1">
        <v>100</v>
      </c>
      <c r="C169" s="84">
        <f t="shared" si="13"/>
        <v>-1072.4853709585939</v>
      </c>
      <c r="D169" s="85">
        <f t="shared" si="14"/>
        <v>847.41495732301325</v>
      </c>
      <c r="E169" s="84">
        <f t="shared" si="15"/>
        <v>225.07041363558062</v>
      </c>
      <c r="F169" s="84">
        <f t="shared" si="16"/>
        <v>141010.7558068666</v>
      </c>
    </row>
    <row r="170" spans="2:6" x14ac:dyDescent="0.25">
      <c r="B170" s="1">
        <v>101</v>
      </c>
      <c r="C170" s="84">
        <f t="shared" si="13"/>
        <v>-1072.4853709585939</v>
      </c>
      <c r="D170" s="85">
        <f t="shared" si="14"/>
        <v>846.06453484119959</v>
      </c>
      <c r="E170" s="84">
        <f t="shared" si="15"/>
        <v>226.42083611739429</v>
      </c>
      <c r="F170" s="84">
        <f t="shared" si="16"/>
        <v>140784.33497074922</v>
      </c>
    </row>
    <row r="171" spans="2:6" x14ac:dyDescent="0.25">
      <c r="B171" s="1">
        <v>102</v>
      </c>
      <c r="C171" s="84">
        <f t="shared" si="13"/>
        <v>-1072.4853709585939</v>
      </c>
      <c r="D171" s="85">
        <f t="shared" si="14"/>
        <v>844.70600982449548</v>
      </c>
      <c r="E171" s="84">
        <f t="shared" si="15"/>
        <v>227.77936113409839</v>
      </c>
      <c r="F171" s="84">
        <f t="shared" si="16"/>
        <v>140556.55560961511</v>
      </c>
    </row>
    <row r="172" spans="2:6" x14ac:dyDescent="0.25">
      <c r="B172" s="1">
        <v>103</v>
      </c>
      <c r="C172" s="84">
        <f t="shared" si="13"/>
        <v>-1072.4853709585939</v>
      </c>
      <c r="D172" s="85">
        <f t="shared" si="14"/>
        <v>843.33933365769087</v>
      </c>
      <c r="E172" s="84">
        <f t="shared" si="15"/>
        <v>229.146037300903</v>
      </c>
      <c r="F172" s="84">
        <f t="shared" si="16"/>
        <v>140327.40957231421</v>
      </c>
    </row>
    <row r="173" spans="2:6" x14ac:dyDescent="0.25">
      <c r="B173" s="1">
        <v>104</v>
      </c>
      <c r="C173" s="84">
        <f t="shared" si="13"/>
        <v>-1072.4853709585939</v>
      </c>
      <c r="D173" s="85">
        <f t="shared" si="14"/>
        <v>841.9644574338854</v>
      </c>
      <c r="E173" s="84">
        <f t="shared" si="15"/>
        <v>230.52091352470848</v>
      </c>
      <c r="F173" s="84">
        <f t="shared" si="16"/>
        <v>140096.88865878951</v>
      </c>
    </row>
    <row r="174" spans="2:6" x14ac:dyDescent="0.25">
      <c r="B174" s="1">
        <v>105</v>
      </c>
      <c r="C174" s="84">
        <f t="shared" si="13"/>
        <v>-1072.4853709585939</v>
      </c>
      <c r="D174" s="85">
        <f t="shared" si="14"/>
        <v>840.58133195273706</v>
      </c>
      <c r="E174" s="84">
        <f t="shared" si="15"/>
        <v>231.90403900585682</v>
      </c>
      <c r="F174" s="84">
        <f t="shared" si="16"/>
        <v>139864.98461978365</v>
      </c>
    </row>
    <row r="175" spans="2:6" x14ac:dyDescent="0.25">
      <c r="B175" s="1">
        <v>106</v>
      </c>
      <c r="C175" s="84">
        <f t="shared" si="13"/>
        <v>-1072.4853709585939</v>
      </c>
      <c r="D175" s="85">
        <f t="shared" si="14"/>
        <v>839.18990771870187</v>
      </c>
      <c r="E175" s="84">
        <f t="shared" si="15"/>
        <v>233.295463239892</v>
      </c>
      <c r="F175" s="84">
        <f t="shared" si="16"/>
        <v>139631.68915654375</v>
      </c>
    </row>
    <row r="176" spans="2:6" x14ac:dyDescent="0.25">
      <c r="B176" s="1">
        <v>107</v>
      </c>
      <c r="C176" s="84">
        <f t="shared" si="13"/>
        <v>-1072.4853709585939</v>
      </c>
      <c r="D176" s="85">
        <f t="shared" si="14"/>
        <v>837.79013493926266</v>
      </c>
      <c r="E176" s="84">
        <f t="shared" si="15"/>
        <v>234.69523601933122</v>
      </c>
      <c r="F176" s="84">
        <f t="shared" si="16"/>
        <v>139396.99392052443</v>
      </c>
    </row>
    <row r="177" spans="2:6" x14ac:dyDescent="0.25">
      <c r="B177" s="1">
        <v>108</v>
      </c>
      <c r="C177" s="84">
        <f t="shared" si="13"/>
        <v>-1072.4853709585939</v>
      </c>
      <c r="D177" s="85">
        <f t="shared" si="14"/>
        <v>836.38196352314662</v>
      </c>
      <c r="E177" s="84">
        <f t="shared" si="15"/>
        <v>236.10340743544725</v>
      </c>
      <c r="F177" s="84">
        <f t="shared" si="16"/>
        <v>139160.89051308899</v>
      </c>
    </row>
    <row r="178" spans="2:6" x14ac:dyDescent="0.25">
      <c r="B178" s="1">
        <v>109</v>
      </c>
      <c r="C178" s="84">
        <f t="shared" si="13"/>
        <v>-1072.4853709585939</v>
      </c>
      <c r="D178" s="85">
        <f t="shared" si="14"/>
        <v>834.96534307853415</v>
      </c>
      <c r="E178" s="84">
        <f t="shared" si="15"/>
        <v>237.52002788005973</v>
      </c>
      <c r="F178" s="84">
        <f t="shared" si="16"/>
        <v>138923.37048520893</v>
      </c>
    </row>
    <row r="179" spans="2:6" x14ac:dyDescent="0.25">
      <c r="B179" s="1">
        <v>110</v>
      </c>
      <c r="C179" s="84">
        <f t="shared" si="13"/>
        <v>-1072.4853709585939</v>
      </c>
      <c r="D179" s="85">
        <f t="shared" si="14"/>
        <v>833.54022291125364</v>
      </c>
      <c r="E179" s="84">
        <f t="shared" si="15"/>
        <v>238.94514804734024</v>
      </c>
      <c r="F179" s="84">
        <f t="shared" si="16"/>
        <v>138684.42533716158</v>
      </c>
    </row>
    <row r="180" spans="2:6" x14ac:dyDescent="0.25">
      <c r="B180" s="1">
        <v>111</v>
      </c>
      <c r="C180" s="84">
        <f t="shared" si="13"/>
        <v>-1072.4853709585939</v>
      </c>
      <c r="D180" s="85">
        <f t="shared" si="14"/>
        <v>832.10655202296959</v>
      </c>
      <c r="E180" s="84">
        <f t="shared" si="15"/>
        <v>240.37881893562428</v>
      </c>
      <c r="F180" s="84">
        <f t="shared" si="16"/>
        <v>138444.04651822595</v>
      </c>
    </row>
    <row r="181" spans="2:6" x14ac:dyDescent="0.25">
      <c r="B181" s="1">
        <v>112</v>
      </c>
      <c r="C181" s="84">
        <f t="shared" si="13"/>
        <v>-1072.4853709585939</v>
      </c>
      <c r="D181" s="85">
        <f t="shared" si="14"/>
        <v>830.66427910935579</v>
      </c>
      <c r="E181" s="84">
        <f t="shared" si="15"/>
        <v>241.82109184923809</v>
      </c>
      <c r="F181" s="84">
        <f t="shared" si="16"/>
        <v>138202.22542637671</v>
      </c>
    </row>
    <row r="182" spans="2:6" x14ac:dyDescent="0.25">
      <c r="B182" s="1">
        <v>113</v>
      </c>
      <c r="C182" s="84">
        <f t="shared" si="13"/>
        <v>-1072.4853709585939</v>
      </c>
      <c r="D182" s="85">
        <f t="shared" si="14"/>
        <v>829.21335255826034</v>
      </c>
      <c r="E182" s="84">
        <f t="shared" si="15"/>
        <v>243.27201840033354</v>
      </c>
      <c r="F182" s="84">
        <f t="shared" si="16"/>
        <v>137958.95340797637</v>
      </c>
    </row>
    <row r="183" spans="2:6" x14ac:dyDescent="0.25">
      <c r="B183" s="1">
        <v>114</v>
      </c>
      <c r="C183" s="84">
        <f t="shared" si="13"/>
        <v>-1072.4853709585939</v>
      </c>
      <c r="D183" s="85">
        <f t="shared" si="14"/>
        <v>827.7537204478582</v>
      </c>
      <c r="E183" s="84">
        <f t="shared" si="15"/>
        <v>244.73165051073568</v>
      </c>
      <c r="F183" s="84">
        <f t="shared" si="16"/>
        <v>137714.22175746562</v>
      </c>
    </row>
    <row r="184" spans="2:6" x14ac:dyDescent="0.25">
      <c r="B184" s="1">
        <v>115</v>
      </c>
      <c r="C184" s="84">
        <f t="shared" si="13"/>
        <v>-1072.4853709585939</v>
      </c>
      <c r="D184" s="85">
        <f t="shared" si="14"/>
        <v>826.28533054479385</v>
      </c>
      <c r="E184" s="84">
        <f t="shared" si="15"/>
        <v>246.20004041380002</v>
      </c>
      <c r="F184" s="84">
        <f t="shared" si="16"/>
        <v>137468.02171705183</v>
      </c>
    </row>
    <row r="185" spans="2:6" x14ac:dyDescent="0.25">
      <c r="B185" s="1">
        <v>116</v>
      </c>
      <c r="C185" s="84">
        <f t="shared" si="13"/>
        <v>-1072.4853709585939</v>
      </c>
      <c r="D185" s="85">
        <f t="shared" si="14"/>
        <v>824.80813030231104</v>
      </c>
      <c r="E185" s="84">
        <f t="shared" si="15"/>
        <v>247.67724065628283</v>
      </c>
      <c r="F185" s="84">
        <f t="shared" si="16"/>
        <v>137220.34447639555</v>
      </c>
    </row>
    <row r="186" spans="2:6" x14ac:dyDescent="0.25">
      <c r="B186" s="1">
        <v>117</v>
      </c>
      <c r="C186" s="84">
        <f t="shared" si="13"/>
        <v>-1072.4853709585939</v>
      </c>
      <c r="D186" s="85">
        <f t="shared" si="14"/>
        <v>823.32206685837343</v>
      </c>
      <c r="E186" s="84">
        <f t="shared" si="15"/>
        <v>249.16330410022044</v>
      </c>
      <c r="F186" s="84">
        <f t="shared" si="16"/>
        <v>136971.18117229533</v>
      </c>
    </row>
    <row r="187" spans="2:6" x14ac:dyDescent="0.25">
      <c r="B187" s="1">
        <v>118</v>
      </c>
      <c r="C187" s="84">
        <f t="shared" si="13"/>
        <v>-1072.4853709585939</v>
      </c>
      <c r="D187" s="85">
        <f t="shared" si="14"/>
        <v>821.82708703377205</v>
      </c>
      <c r="E187" s="84">
        <f t="shared" si="15"/>
        <v>250.65828392482183</v>
      </c>
      <c r="F187" s="84">
        <f t="shared" si="16"/>
        <v>136720.5228883705</v>
      </c>
    </row>
    <row r="188" spans="2:6" x14ac:dyDescent="0.25">
      <c r="B188" s="1">
        <v>119</v>
      </c>
      <c r="C188" s="84">
        <f t="shared" si="13"/>
        <v>-1072.4853709585939</v>
      </c>
      <c r="D188" s="85">
        <f t="shared" si="14"/>
        <v>820.32313733022318</v>
      </c>
      <c r="E188" s="84">
        <f t="shared" si="15"/>
        <v>252.1622336283707</v>
      </c>
      <c r="F188" s="84">
        <f t="shared" si="16"/>
        <v>136468.36065474214</v>
      </c>
    </row>
    <row r="189" spans="2:6" x14ac:dyDescent="0.25">
      <c r="B189" s="1">
        <v>120</v>
      </c>
      <c r="C189" s="84">
        <f t="shared" si="13"/>
        <v>-1072.4853709585939</v>
      </c>
      <c r="D189" s="85">
        <f t="shared" si="14"/>
        <v>818.81016392845288</v>
      </c>
      <c r="E189" s="84">
        <f t="shared" si="15"/>
        <v>253.675207030141</v>
      </c>
      <c r="F189" s="84">
        <f t="shared" si="16"/>
        <v>136214.68544771199</v>
      </c>
    </row>
    <row r="190" spans="2:6" x14ac:dyDescent="0.25">
      <c r="B190" s="1">
        <v>121</v>
      </c>
      <c r="C190" s="84">
        <f t="shared" si="13"/>
        <v>-1072.4853709585939</v>
      </c>
      <c r="D190" s="85">
        <f t="shared" si="14"/>
        <v>817.28811268627203</v>
      </c>
      <c r="E190" s="84">
        <f t="shared" si="15"/>
        <v>255.19725827232185</v>
      </c>
      <c r="F190" s="84">
        <f t="shared" si="16"/>
        <v>135959.48818943967</v>
      </c>
    </row>
    <row r="191" spans="2:6" x14ac:dyDescent="0.25">
      <c r="B191" s="1">
        <v>122</v>
      </c>
      <c r="C191" s="84">
        <f t="shared" si="13"/>
        <v>-1072.4853709585939</v>
      </c>
      <c r="D191" s="85">
        <f t="shared" si="14"/>
        <v>815.75692913663806</v>
      </c>
      <c r="E191" s="84">
        <f t="shared" si="15"/>
        <v>256.72844182195581</v>
      </c>
      <c r="F191" s="84">
        <f t="shared" si="16"/>
        <v>135702.7597476177</v>
      </c>
    </row>
    <row r="192" spans="2:6" x14ac:dyDescent="0.25">
      <c r="B192" s="1">
        <v>123</v>
      </c>
      <c r="C192" s="84">
        <f t="shared" si="13"/>
        <v>-1072.4853709585939</v>
      </c>
      <c r="D192" s="85">
        <f t="shared" si="14"/>
        <v>814.21655848570629</v>
      </c>
      <c r="E192" s="84">
        <f t="shared" si="15"/>
        <v>258.26881247288759</v>
      </c>
      <c r="F192" s="84">
        <f t="shared" si="16"/>
        <v>135444.49093514483</v>
      </c>
    </row>
    <row r="193" spans="2:6" x14ac:dyDescent="0.25">
      <c r="B193" s="1">
        <v>124</v>
      </c>
      <c r="C193" s="84">
        <f t="shared" si="13"/>
        <v>-1072.4853709585939</v>
      </c>
      <c r="D193" s="85">
        <f t="shared" si="14"/>
        <v>812.66694561086899</v>
      </c>
      <c r="E193" s="84">
        <f t="shared" si="15"/>
        <v>259.81842534772488</v>
      </c>
      <c r="F193" s="84">
        <f t="shared" si="16"/>
        <v>135184.67250979709</v>
      </c>
    </row>
    <row r="194" spans="2:6" x14ac:dyDescent="0.25">
      <c r="B194" s="1">
        <v>125</v>
      </c>
      <c r="C194" s="84">
        <f t="shared" si="13"/>
        <v>-1072.4853709585939</v>
      </c>
      <c r="D194" s="85">
        <f t="shared" si="14"/>
        <v>811.10803505878266</v>
      </c>
      <c r="E194" s="84">
        <f t="shared" si="15"/>
        <v>261.37733589981121</v>
      </c>
      <c r="F194" s="84">
        <f t="shared" si="16"/>
        <v>134923.29517389729</v>
      </c>
    </row>
    <row r="195" spans="2:6" x14ac:dyDescent="0.25">
      <c r="B195" s="1">
        <v>126</v>
      </c>
      <c r="C195" s="84">
        <f t="shared" si="13"/>
        <v>-1072.4853709585939</v>
      </c>
      <c r="D195" s="85">
        <f t="shared" si="14"/>
        <v>809.53977104338389</v>
      </c>
      <c r="E195" s="84">
        <f t="shared" si="15"/>
        <v>262.94559991520998</v>
      </c>
      <c r="F195" s="84">
        <f t="shared" si="16"/>
        <v>134660.34957398209</v>
      </c>
    </row>
    <row r="196" spans="2:6" x14ac:dyDescent="0.25">
      <c r="B196" s="1">
        <v>127</v>
      </c>
      <c r="C196" s="84">
        <f t="shared" si="13"/>
        <v>-1072.4853709585939</v>
      </c>
      <c r="D196" s="85">
        <f t="shared" si="14"/>
        <v>807.96209744389262</v>
      </c>
      <c r="E196" s="84">
        <f t="shared" si="15"/>
        <v>264.52327351470126</v>
      </c>
      <c r="F196" s="84">
        <f t="shared" si="16"/>
        <v>134395.82630046739</v>
      </c>
    </row>
    <row r="197" spans="2:6" x14ac:dyDescent="0.25">
      <c r="B197" s="1">
        <v>128</v>
      </c>
      <c r="C197" s="84">
        <f t="shared" si="13"/>
        <v>-1072.4853709585939</v>
      </c>
      <c r="D197" s="85">
        <f t="shared" si="14"/>
        <v>806.37495780280449</v>
      </c>
      <c r="E197" s="84">
        <f t="shared" si="15"/>
        <v>266.11041315578939</v>
      </c>
      <c r="F197" s="84">
        <f t="shared" si="16"/>
        <v>134129.71588731161</v>
      </c>
    </row>
    <row r="198" spans="2:6" x14ac:dyDescent="0.25">
      <c r="B198" s="1">
        <v>129</v>
      </c>
      <c r="C198" s="84">
        <f t="shared" ref="C198:C261" si="17">PMT(7.2%/12,30*12,$F$69,,0)</f>
        <v>-1072.4853709585939</v>
      </c>
      <c r="D198" s="85">
        <f t="shared" si="14"/>
        <v>804.77829532386977</v>
      </c>
      <c r="E198" s="84">
        <f t="shared" si="15"/>
        <v>267.70707563472411</v>
      </c>
      <c r="F198" s="84">
        <f t="shared" si="16"/>
        <v>133862.00881167687</v>
      </c>
    </row>
    <row r="199" spans="2:6" x14ac:dyDescent="0.25">
      <c r="B199" s="1">
        <v>130</v>
      </c>
      <c r="C199" s="84">
        <f t="shared" si="17"/>
        <v>-1072.4853709585939</v>
      </c>
      <c r="D199" s="85">
        <f t="shared" si="14"/>
        <v>803.17205287006129</v>
      </c>
      <c r="E199" s="84">
        <f t="shared" si="15"/>
        <v>269.31331808853258</v>
      </c>
      <c r="F199" s="84">
        <f t="shared" si="16"/>
        <v>133592.69549358834</v>
      </c>
    </row>
    <row r="200" spans="2:6" x14ac:dyDescent="0.25">
      <c r="B200" s="1">
        <v>131</v>
      </c>
      <c r="C200" s="84">
        <f t="shared" si="17"/>
        <v>-1072.4853709585939</v>
      </c>
      <c r="D200" s="85">
        <f t="shared" si="14"/>
        <v>801.55617296153014</v>
      </c>
      <c r="E200" s="84">
        <f t="shared" si="15"/>
        <v>270.92919799706374</v>
      </c>
      <c r="F200" s="84">
        <f t="shared" si="16"/>
        <v>133321.76629559128</v>
      </c>
    </row>
    <row r="201" spans="2:6" x14ac:dyDescent="0.25">
      <c r="B201" s="1">
        <v>132</v>
      </c>
      <c r="C201" s="84">
        <f t="shared" si="17"/>
        <v>-1072.4853709585939</v>
      </c>
      <c r="D201" s="85">
        <f t="shared" si="14"/>
        <v>799.93059777354767</v>
      </c>
      <c r="E201" s="84">
        <f t="shared" si="15"/>
        <v>272.5547731850462</v>
      </c>
      <c r="F201" s="84">
        <f t="shared" si="16"/>
        <v>133049.21152240623</v>
      </c>
    </row>
    <row r="202" spans="2:6" x14ac:dyDescent="0.25">
      <c r="B202" s="1">
        <v>133</v>
      </c>
      <c r="C202" s="84">
        <f t="shared" si="17"/>
        <v>-1072.4853709585939</v>
      </c>
      <c r="D202" s="85">
        <f t="shared" si="14"/>
        <v>798.29526913443749</v>
      </c>
      <c r="E202" s="84">
        <f t="shared" si="15"/>
        <v>274.19010182415639</v>
      </c>
      <c r="F202" s="84">
        <f t="shared" si="16"/>
        <v>132775.02142058208</v>
      </c>
    </row>
    <row r="203" spans="2:6" x14ac:dyDescent="0.25">
      <c r="B203" s="1">
        <v>134</v>
      </c>
      <c r="C203" s="84">
        <f t="shared" si="17"/>
        <v>-1072.4853709585939</v>
      </c>
      <c r="D203" s="85">
        <f t="shared" si="14"/>
        <v>796.65012852349264</v>
      </c>
      <c r="E203" s="84">
        <f t="shared" si="15"/>
        <v>275.83524243510124</v>
      </c>
      <c r="F203" s="84">
        <f t="shared" si="16"/>
        <v>132499.18617814698</v>
      </c>
    </row>
    <row r="204" spans="2:6" x14ac:dyDescent="0.25">
      <c r="B204" s="1">
        <v>135</v>
      </c>
      <c r="C204" s="84">
        <f t="shared" si="17"/>
        <v>-1072.4853709585939</v>
      </c>
      <c r="D204" s="85">
        <f t="shared" si="14"/>
        <v>794.995117068882</v>
      </c>
      <c r="E204" s="84">
        <f t="shared" si="15"/>
        <v>277.49025388971188</v>
      </c>
      <c r="F204" s="84">
        <f t="shared" si="16"/>
        <v>132221.69592425728</v>
      </c>
    </row>
    <row r="205" spans="2:6" x14ac:dyDescent="0.25">
      <c r="B205" s="1">
        <v>136</v>
      </c>
      <c r="C205" s="84">
        <f t="shared" si="17"/>
        <v>-1072.4853709585939</v>
      </c>
      <c r="D205" s="85">
        <f t="shared" si="14"/>
        <v>793.33017554554374</v>
      </c>
      <c r="E205" s="84">
        <f t="shared" si="15"/>
        <v>279.15519541305014</v>
      </c>
      <c r="F205" s="84">
        <f t="shared" si="16"/>
        <v>131942.54072884424</v>
      </c>
    </row>
    <row r="206" spans="2:6" x14ac:dyDescent="0.25">
      <c r="B206" s="1">
        <v>137</v>
      </c>
      <c r="C206" s="84">
        <f t="shared" si="17"/>
        <v>-1072.4853709585939</v>
      </c>
      <c r="D206" s="85">
        <f t="shared" si="14"/>
        <v>791.65524437306556</v>
      </c>
      <c r="E206" s="84">
        <f t="shared" si="15"/>
        <v>280.83012658552832</v>
      </c>
      <c r="F206" s="84">
        <f t="shared" si="16"/>
        <v>131661.71060225871</v>
      </c>
    </row>
    <row r="207" spans="2:6" x14ac:dyDescent="0.25">
      <c r="B207" s="1">
        <v>138</v>
      </c>
      <c r="C207" s="84">
        <f t="shared" si="17"/>
        <v>-1072.4853709585939</v>
      </c>
      <c r="D207" s="85">
        <f t="shared" si="14"/>
        <v>789.97026361355245</v>
      </c>
      <c r="E207" s="84">
        <f t="shared" si="15"/>
        <v>282.51510734504143</v>
      </c>
      <c r="F207" s="84">
        <f t="shared" si="16"/>
        <v>131379.19549491367</v>
      </c>
    </row>
    <row r="208" spans="2:6" x14ac:dyDescent="0.25">
      <c r="B208" s="1">
        <v>139</v>
      </c>
      <c r="C208" s="84">
        <f t="shared" si="17"/>
        <v>-1072.4853709585939</v>
      </c>
      <c r="D208" s="85">
        <f t="shared" si="14"/>
        <v>788.27517296948201</v>
      </c>
      <c r="E208" s="84">
        <f t="shared" si="15"/>
        <v>284.21019798911186</v>
      </c>
      <c r="F208" s="84">
        <f t="shared" si="16"/>
        <v>131094.98529692457</v>
      </c>
    </row>
    <row r="209" spans="2:6" x14ac:dyDescent="0.25">
      <c r="B209" s="1">
        <v>140</v>
      </c>
      <c r="C209" s="84">
        <f t="shared" si="17"/>
        <v>-1072.4853709585939</v>
      </c>
      <c r="D209" s="85">
        <f t="shared" si="14"/>
        <v>786.56991178154749</v>
      </c>
      <c r="E209" s="84">
        <f t="shared" si="15"/>
        <v>285.91545917704639</v>
      </c>
      <c r="F209" s="84">
        <f t="shared" si="16"/>
        <v>130809.06983774752</v>
      </c>
    </row>
    <row r="210" spans="2:6" x14ac:dyDescent="0.25">
      <c r="B210" s="1">
        <v>141</v>
      </c>
      <c r="C210" s="84">
        <f t="shared" si="17"/>
        <v>-1072.4853709585939</v>
      </c>
      <c r="D210" s="85">
        <f t="shared" si="14"/>
        <v>784.85441902648517</v>
      </c>
      <c r="E210" s="84">
        <f t="shared" si="15"/>
        <v>287.6309519321087</v>
      </c>
      <c r="F210" s="84">
        <f t="shared" si="16"/>
        <v>130521.43888581541</v>
      </c>
    </row>
    <row r="211" spans="2:6" x14ac:dyDescent="0.25">
      <c r="B211" s="1">
        <v>142</v>
      </c>
      <c r="C211" s="84">
        <f t="shared" si="17"/>
        <v>-1072.4853709585939</v>
      </c>
      <c r="D211" s="85">
        <f t="shared" ref="D211:D274" si="18">F210*7.2%/12</f>
        <v>783.12863331489245</v>
      </c>
      <c r="E211" s="84">
        <f t="shared" ref="E211:E274" si="19">-(C211+D211)</f>
        <v>289.35673764370142</v>
      </c>
      <c r="F211" s="84">
        <f t="shared" ref="F211:F274" si="20">F210-E211</f>
        <v>130232.08214817171</v>
      </c>
    </row>
    <row r="212" spans="2:6" x14ac:dyDescent="0.25">
      <c r="B212" s="1">
        <v>143</v>
      </c>
      <c r="C212" s="84">
        <f t="shared" si="17"/>
        <v>-1072.4853709585939</v>
      </c>
      <c r="D212" s="85">
        <f t="shared" si="18"/>
        <v>781.39249288903045</v>
      </c>
      <c r="E212" s="84">
        <f t="shared" si="19"/>
        <v>291.09287806956343</v>
      </c>
      <c r="F212" s="84">
        <f t="shared" si="20"/>
        <v>129940.98927010215</v>
      </c>
    </row>
    <row r="213" spans="2:6" x14ac:dyDescent="0.25">
      <c r="B213" s="1">
        <v>144</v>
      </c>
      <c r="C213" s="84">
        <f t="shared" si="17"/>
        <v>-1072.4853709585939</v>
      </c>
      <c r="D213" s="85">
        <f t="shared" si="18"/>
        <v>779.64593562061293</v>
      </c>
      <c r="E213" s="84">
        <f t="shared" si="19"/>
        <v>292.83943533798094</v>
      </c>
      <c r="F213" s="84">
        <f t="shared" si="20"/>
        <v>129648.14983476416</v>
      </c>
    </row>
    <row r="214" spans="2:6" x14ac:dyDescent="0.25">
      <c r="B214" s="1">
        <v>145</v>
      </c>
      <c r="C214" s="84">
        <f t="shared" si="17"/>
        <v>-1072.4853709585939</v>
      </c>
      <c r="D214" s="85">
        <f t="shared" si="18"/>
        <v>777.8888990085851</v>
      </c>
      <c r="E214" s="84">
        <f t="shared" si="19"/>
        <v>294.59647195000878</v>
      </c>
      <c r="F214" s="84">
        <f t="shared" si="20"/>
        <v>129353.55336281416</v>
      </c>
    </row>
    <row r="215" spans="2:6" x14ac:dyDescent="0.25">
      <c r="B215" s="1">
        <v>146</v>
      </c>
      <c r="C215" s="84">
        <f t="shared" si="17"/>
        <v>-1072.4853709585939</v>
      </c>
      <c r="D215" s="85">
        <f t="shared" si="18"/>
        <v>776.12132017688509</v>
      </c>
      <c r="E215" s="84">
        <f t="shared" si="19"/>
        <v>296.36405078170878</v>
      </c>
      <c r="F215" s="84">
        <f t="shared" si="20"/>
        <v>129057.18931203245</v>
      </c>
    </row>
    <row r="216" spans="2:6" x14ac:dyDescent="0.25">
      <c r="B216" s="1">
        <v>147</v>
      </c>
      <c r="C216" s="84">
        <f t="shared" si="17"/>
        <v>-1072.4853709585939</v>
      </c>
      <c r="D216" s="85">
        <f t="shared" si="18"/>
        <v>774.34313587219492</v>
      </c>
      <c r="E216" s="84">
        <f t="shared" si="19"/>
        <v>298.14223508639895</v>
      </c>
      <c r="F216" s="84">
        <f t="shared" si="20"/>
        <v>128759.04707694605</v>
      </c>
    </row>
    <row r="217" spans="2:6" x14ac:dyDescent="0.25">
      <c r="B217" s="1">
        <v>148</v>
      </c>
      <c r="C217" s="84">
        <f t="shared" si="17"/>
        <v>-1072.4853709585939</v>
      </c>
      <c r="D217" s="85">
        <f t="shared" si="18"/>
        <v>772.55428246167639</v>
      </c>
      <c r="E217" s="84">
        <f t="shared" si="19"/>
        <v>299.93108849691748</v>
      </c>
      <c r="F217" s="84">
        <f t="shared" si="20"/>
        <v>128459.11598844914</v>
      </c>
    </row>
    <row r="218" spans="2:6" x14ac:dyDescent="0.25">
      <c r="B218" s="1">
        <v>149</v>
      </c>
      <c r="C218" s="84">
        <f t="shared" si="17"/>
        <v>-1072.4853709585939</v>
      </c>
      <c r="D218" s="85">
        <f t="shared" si="18"/>
        <v>770.75469593069499</v>
      </c>
      <c r="E218" s="84">
        <f t="shared" si="19"/>
        <v>301.73067502789888</v>
      </c>
      <c r="F218" s="84">
        <f t="shared" si="20"/>
        <v>128157.38531342124</v>
      </c>
    </row>
    <row r="219" spans="2:6" x14ac:dyDescent="0.25">
      <c r="B219" s="1">
        <v>150</v>
      </c>
      <c r="C219" s="84">
        <f t="shared" si="17"/>
        <v>-1072.4853709585939</v>
      </c>
      <c r="D219" s="85">
        <f t="shared" si="18"/>
        <v>768.94431188052749</v>
      </c>
      <c r="E219" s="84">
        <f t="shared" si="19"/>
        <v>303.54105907806638</v>
      </c>
      <c r="F219" s="84">
        <f t="shared" si="20"/>
        <v>127853.84425434317</v>
      </c>
    </row>
    <row r="220" spans="2:6" x14ac:dyDescent="0.25">
      <c r="B220" s="1">
        <v>151</v>
      </c>
      <c r="C220" s="84">
        <f t="shared" si="17"/>
        <v>-1072.4853709585939</v>
      </c>
      <c r="D220" s="85">
        <f t="shared" si="18"/>
        <v>767.12306552605912</v>
      </c>
      <c r="E220" s="84">
        <f t="shared" si="19"/>
        <v>305.36230543253475</v>
      </c>
      <c r="F220" s="84">
        <f t="shared" si="20"/>
        <v>127548.48194891064</v>
      </c>
    </row>
    <row r="221" spans="2:6" x14ac:dyDescent="0.25">
      <c r="B221" s="1">
        <v>152</v>
      </c>
      <c r="C221" s="84">
        <f t="shared" si="17"/>
        <v>-1072.4853709585939</v>
      </c>
      <c r="D221" s="85">
        <f t="shared" si="18"/>
        <v>765.29089169346389</v>
      </c>
      <c r="E221" s="84">
        <f t="shared" si="19"/>
        <v>307.19447926512998</v>
      </c>
      <c r="F221" s="84">
        <f t="shared" si="20"/>
        <v>127241.28746964551</v>
      </c>
    </row>
    <row r="222" spans="2:6" x14ac:dyDescent="0.25">
      <c r="B222" s="1">
        <v>153</v>
      </c>
      <c r="C222" s="84">
        <f t="shared" si="17"/>
        <v>-1072.4853709585939</v>
      </c>
      <c r="D222" s="85">
        <f t="shared" si="18"/>
        <v>763.44772481787322</v>
      </c>
      <c r="E222" s="84">
        <f t="shared" si="19"/>
        <v>309.03764614072065</v>
      </c>
      <c r="F222" s="84">
        <f t="shared" si="20"/>
        <v>126932.2498235048</v>
      </c>
    </row>
    <row r="223" spans="2:6" x14ac:dyDescent="0.25">
      <c r="B223" s="1">
        <v>154</v>
      </c>
      <c r="C223" s="84">
        <f t="shared" si="17"/>
        <v>-1072.4853709585939</v>
      </c>
      <c r="D223" s="85">
        <f t="shared" si="18"/>
        <v>761.59349894102888</v>
      </c>
      <c r="E223" s="84">
        <f t="shared" si="19"/>
        <v>310.89187201756499</v>
      </c>
      <c r="F223" s="84">
        <f t="shared" si="20"/>
        <v>126621.35795148723</v>
      </c>
    </row>
    <row r="224" spans="2:6" x14ac:dyDescent="0.25">
      <c r="B224" s="1">
        <v>155</v>
      </c>
      <c r="C224" s="84">
        <f t="shared" si="17"/>
        <v>-1072.4853709585939</v>
      </c>
      <c r="D224" s="85">
        <f t="shared" si="18"/>
        <v>759.72814770892353</v>
      </c>
      <c r="E224" s="84">
        <f t="shared" si="19"/>
        <v>312.75722324967035</v>
      </c>
      <c r="F224" s="84">
        <f t="shared" si="20"/>
        <v>126308.60072823755</v>
      </c>
    </row>
    <row r="225" spans="2:6" x14ac:dyDescent="0.25">
      <c r="B225" s="1">
        <v>156</v>
      </c>
      <c r="C225" s="84">
        <f t="shared" si="17"/>
        <v>-1072.4853709585939</v>
      </c>
      <c r="D225" s="85">
        <f t="shared" si="18"/>
        <v>757.85160436942533</v>
      </c>
      <c r="E225" s="84">
        <f t="shared" si="19"/>
        <v>314.63376658916854</v>
      </c>
      <c r="F225" s="84">
        <f t="shared" si="20"/>
        <v>125993.96696164839</v>
      </c>
    </row>
    <row r="226" spans="2:6" x14ac:dyDescent="0.25">
      <c r="B226" s="1">
        <v>157</v>
      </c>
      <c r="C226" s="84">
        <f t="shared" si="17"/>
        <v>-1072.4853709585939</v>
      </c>
      <c r="D226" s="85">
        <f t="shared" si="18"/>
        <v>755.96380176989044</v>
      </c>
      <c r="E226" s="84">
        <f t="shared" si="19"/>
        <v>316.52156918870344</v>
      </c>
      <c r="F226" s="84">
        <f t="shared" si="20"/>
        <v>125677.44539245969</v>
      </c>
    </row>
    <row r="227" spans="2:6" x14ac:dyDescent="0.25">
      <c r="B227" s="1">
        <v>158</v>
      </c>
      <c r="C227" s="84">
        <f t="shared" si="17"/>
        <v>-1072.4853709585939</v>
      </c>
      <c r="D227" s="85">
        <f t="shared" si="18"/>
        <v>754.06467235475827</v>
      </c>
      <c r="E227" s="84">
        <f t="shared" si="19"/>
        <v>318.4206986038356</v>
      </c>
      <c r="F227" s="84">
        <f t="shared" si="20"/>
        <v>125359.02469385586</v>
      </c>
    </row>
    <row r="228" spans="2:6" x14ac:dyDescent="0.25">
      <c r="B228" s="1">
        <v>159</v>
      </c>
      <c r="C228" s="84">
        <f t="shared" si="17"/>
        <v>-1072.4853709585939</v>
      </c>
      <c r="D228" s="85">
        <f t="shared" si="18"/>
        <v>752.15414816313523</v>
      </c>
      <c r="E228" s="84">
        <f t="shared" si="19"/>
        <v>320.33122279545864</v>
      </c>
      <c r="F228" s="84">
        <f t="shared" si="20"/>
        <v>125038.6934710604</v>
      </c>
    </row>
    <row r="229" spans="2:6" x14ac:dyDescent="0.25">
      <c r="B229" s="1">
        <v>160</v>
      </c>
      <c r="C229" s="84">
        <f t="shared" si="17"/>
        <v>-1072.4853709585939</v>
      </c>
      <c r="D229" s="85">
        <f t="shared" si="18"/>
        <v>750.23216082636247</v>
      </c>
      <c r="E229" s="84">
        <f t="shared" si="19"/>
        <v>322.2532101322314</v>
      </c>
      <c r="F229" s="84">
        <f t="shared" si="20"/>
        <v>124716.44026092817</v>
      </c>
    </row>
    <row r="230" spans="2:6" x14ac:dyDescent="0.25">
      <c r="B230" s="1">
        <v>161</v>
      </c>
      <c r="C230" s="84">
        <f t="shared" si="17"/>
        <v>-1072.4853709585939</v>
      </c>
      <c r="D230" s="85">
        <f t="shared" si="18"/>
        <v>748.29864156556914</v>
      </c>
      <c r="E230" s="84">
        <f t="shared" si="19"/>
        <v>324.18672939302473</v>
      </c>
      <c r="F230" s="84">
        <f t="shared" si="20"/>
        <v>124392.25353153514</v>
      </c>
    </row>
    <row r="231" spans="2:6" x14ac:dyDescent="0.25">
      <c r="B231" s="1">
        <v>162</v>
      </c>
      <c r="C231" s="84">
        <f t="shared" si="17"/>
        <v>-1072.4853709585939</v>
      </c>
      <c r="D231" s="85">
        <f t="shared" si="18"/>
        <v>746.35352118921094</v>
      </c>
      <c r="E231" s="84">
        <f t="shared" si="19"/>
        <v>326.13184976938294</v>
      </c>
      <c r="F231" s="84">
        <f t="shared" si="20"/>
        <v>124066.12168176576</v>
      </c>
    </row>
    <row r="232" spans="2:6" x14ac:dyDescent="0.25">
      <c r="B232" s="1">
        <v>163</v>
      </c>
      <c r="C232" s="84">
        <f t="shared" si="17"/>
        <v>-1072.4853709585939</v>
      </c>
      <c r="D232" s="85">
        <f t="shared" si="18"/>
        <v>744.39673009059459</v>
      </c>
      <c r="E232" s="84">
        <f t="shared" si="19"/>
        <v>328.08864086799929</v>
      </c>
      <c r="F232" s="84">
        <f t="shared" si="20"/>
        <v>123738.03304089776</v>
      </c>
    </row>
    <row r="233" spans="2:6" x14ac:dyDescent="0.25">
      <c r="B233" s="1">
        <v>164</v>
      </c>
      <c r="C233" s="84">
        <f t="shared" si="17"/>
        <v>-1072.4853709585939</v>
      </c>
      <c r="D233" s="85">
        <f t="shared" si="18"/>
        <v>742.42819824538662</v>
      </c>
      <c r="E233" s="84">
        <f t="shared" si="19"/>
        <v>330.05717271320725</v>
      </c>
      <c r="F233" s="84">
        <f t="shared" si="20"/>
        <v>123407.97586818456</v>
      </c>
    </row>
    <row r="234" spans="2:6" x14ac:dyDescent="0.25">
      <c r="B234" s="1">
        <v>165</v>
      </c>
      <c r="C234" s="84">
        <f t="shared" si="17"/>
        <v>-1072.4853709585939</v>
      </c>
      <c r="D234" s="85">
        <f t="shared" si="18"/>
        <v>740.44785520910739</v>
      </c>
      <c r="E234" s="84">
        <f t="shared" si="19"/>
        <v>332.03751574948649</v>
      </c>
      <c r="F234" s="84">
        <f t="shared" si="20"/>
        <v>123075.93835243507</v>
      </c>
    </row>
    <row r="235" spans="2:6" x14ac:dyDescent="0.25">
      <c r="B235" s="1">
        <v>166</v>
      </c>
      <c r="C235" s="84">
        <f t="shared" si="17"/>
        <v>-1072.4853709585939</v>
      </c>
      <c r="D235" s="85">
        <f t="shared" si="18"/>
        <v>738.45563011461047</v>
      </c>
      <c r="E235" s="84">
        <f t="shared" si="19"/>
        <v>334.0297408439834</v>
      </c>
      <c r="F235" s="84">
        <f t="shared" si="20"/>
        <v>122741.90861159109</v>
      </c>
    </row>
    <row r="236" spans="2:6" x14ac:dyDescent="0.25">
      <c r="B236" s="1">
        <v>167</v>
      </c>
      <c r="C236" s="84">
        <f t="shared" si="17"/>
        <v>-1072.4853709585939</v>
      </c>
      <c r="D236" s="85">
        <f t="shared" si="18"/>
        <v>736.4514516695466</v>
      </c>
      <c r="E236" s="84">
        <f t="shared" si="19"/>
        <v>336.03391928904728</v>
      </c>
      <c r="F236" s="84">
        <f t="shared" si="20"/>
        <v>122405.87469230204</v>
      </c>
    </row>
    <row r="237" spans="2:6" x14ac:dyDescent="0.25">
      <c r="B237" s="1">
        <v>168</v>
      </c>
      <c r="C237" s="84">
        <f t="shared" si="17"/>
        <v>-1072.4853709585939</v>
      </c>
      <c r="D237" s="85">
        <f t="shared" si="18"/>
        <v>734.43524815381227</v>
      </c>
      <c r="E237" s="84">
        <f t="shared" si="19"/>
        <v>338.05012280478161</v>
      </c>
      <c r="F237" s="84">
        <f t="shared" si="20"/>
        <v>122067.82456949726</v>
      </c>
    </row>
    <row r="238" spans="2:6" x14ac:dyDescent="0.25">
      <c r="B238" s="1">
        <v>169</v>
      </c>
      <c r="C238" s="84">
        <f t="shared" si="17"/>
        <v>-1072.4853709585939</v>
      </c>
      <c r="D238" s="85">
        <f t="shared" si="18"/>
        <v>732.4069474169836</v>
      </c>
      <c r="E238" s="84">
        <f t="shared" si="19"/>
        <v>340.07842354161028</v>
      </c>
      <c r="F238" s="84">
        <f t="shared" si="20"/>
        <v>121727.74614595565</v>
      </c>
    </row>
    <row r="239" spans="2:6" x14ac:dyDescent="0.25">
      <c r="B239" s="1">
        <v>170</v>
      </c>
      <c r="C239" s="84">
        <f t="shared" si="17"/>
        <v>-1072.4853709585939</v>
      </c>
      <c r="D239" s="85">
        <f t="shared" si="18"/>
        <v>730.36647687573395</v>
      </c>
      <c r="E239" s="84">
        <f t="shared" si="19"/>
        <v>342.11889408285992</v>
      </c>
      <c r="F239" s="84">
        <f t="shared" si="20"/>
        <v>121385.62725187279</v>
      </c>
    </row>
    <row r="240" spans="2:6" x14ac:dyDescent="0.25">
      <c r="B240" s="1">
        <v>171</v>
      </c>
      <c r="C240" s="84">
        <f t="shared" si="17"/>
        <v>-1072.4853709585939</v>
      </c>
      <c r="D240" s="85">
        <f t="shared" si="18"/>
        <v>728.31376351123674</v>
      </c>
      <c r="E240" s="84">
        <f t="shared" si="19"/>
        <v>344.17160744735713</v>
      </c>
      <c r="F240" s="84">
        <f t="shared" si="20"/>
        <v>121041.45564442544</v>
      </c>
    </row>
    <row r="241" spans="2:6" x14ac:dyDescent="0.25">
      <c r="B241" s="1">
        <v>172</v>
      </c>
      <c r="C241" s="84">
        <f t="shared" si="17"/>
        <v>-1072.4853709585939</v>
      </c>
      <c r="D241" s="85">
        <f t="shared" si="18"/>
        <v>726.2487338665527</v>
      </c>
      <c r="E241" s="84">
        <f t="shared" si="19"/>
        <v>346.23663709204118</v>
      </c>
      <c r="F241" s="84">
        <f t="shared" si="20"/>
        <v>120695.21900733341</v>
      </c>
    </row>
    <row r="242" spans="2:6" x14ac:dyDescent="0.25">
      <c r="B242" s="1">
        <v>173</v>
      </c>
      <c r="C242" s="84">
        <f t="shared" si="17"/>
        <v>-1072.4853709585939</v>
      </c>
      <c r="D242" s="85">
        <f t="shared" si="18"/>
        <v>724.1713140440005</v>
      </c>
      <c r="E242" s="84">
        <f t="shared" si="19"/>
        <v>348.31405691459338</v>
      </c>
      <c r="F242" s="84">
        <f t="shared" si="20"/>
        <v>120346.90495041882</v>
      </c>
    </row>
    <row r="243" spans="2:6" x14ac:dyDescent="0.25">
      <c r="B243" s="1">
        <v>174</v>
      </c>
      <c r="C243" s="84">
        <f t="shared" si="17"/>
        <v>-1072.4853709585939</v>
      </c>
      <c r="D243" s="85">
        <f t="shared" si="18"/>
        <v>722.08142970251299</v>
      </c>
      <c r="E243" s="84">
        <f t="shared" si="19"/>
        <v>350.40394125608088</v>
      </c>
      <c r="F243" s="84">
        <f t="shared" si="20"/>
        <v>119996.50100916273</v>
      </c>
    </row>
    <row r="244" spans="2:6" x14ac:dyDescent="0.25">
      <c r="B244" s="1">
        <v>175</v>
      </c>
      <c r="C244" s="84">
        <f t="shared" si="17"/>
        <v>-1072.4853709585939</v>
      </c>
      <c r="D244" s="85">
        <f t="shared" si="18"/>
        <v>719.97900605497659</v>
      </c>
      <c r="E244" s="84">
        <f t="shared" si="19"/>
        <v>352.50636490361728</v>
      </c>
      <c r="F244" s="84">
        <f t="shared" si="20"/>
        <v>119643.99464425912</v>
      </c>
    </row>
    <row r="245" spans="2:6" x14ac:dyDescent="0.25">
      <c r="B245" s="1">
        <v>176</v>
      </c>
      <c r="C245" s="84">
        <f t="shared" si="17"/>
        <v>-1072.4853709585939</v>
      </c>
      <c r="D245" s="85">
        <f t="shared" si="18"/>
        <v>717.86396786555486</v>
      </c>
      <c r="E245" s="84">
        <f t="shared" si="19"/>
        <v>354.62140309303902</v>
      </c>
      <c r="F245" s="84">
        <f t="shared" si="20"/>
        <v>119289.37324116607</v>
      </c>
    </row>
    <row r="246" spans="2:6" x14ac:dyDescent="0.25">
      <c r="B246" s="1">
        <v>177</v>
      </c>
      <c r="C246" s="84">
        <f t="shared" si="17"/>
        <v>-1072.4853709585939</v>
      </c>
      <c r="D246" s="85">
        <f t="shared" si="18"/>
        <v>715.73623944699648</v>
      </c>
      <c r="E246" s="84">
        <f t="shared" si="19"/>
        <v>356.7491315115974</v>
      </c>
      <c r="F246" s="84">
        <f t="shared" si="20"/>
        <v>118932.62410965448</v>
      </c>
    </row>
    <row r="247" spans="2:6" x14ac:dyDescent="0.25">
      <c r="B247" s="1">
        <v>178</v>
      </c>
      <c r="C247" s="84">
        <f t="shared" si="17"/>
        <v>-1072.4853709585939</v>
      </c>
      <c r="D247" s="85">
        <f t="shared" si="18"/>
        <v>713.59574465792696</v>
      </c>
      <c r="E247" s="84">
        <f t="shared" si="19"/>
        <v>358.88962630066692</v>
      </c>
      <c r="F247" s="84">
        <f t="shared" si="20"/>
        <v>118573.73448335382</v>
      </c>
    </row>
    <row r="248" spans="2:6" x14ac:dyDescent="0.25">
      <c r="B248" s="1">
        <v>179</v>
      </c>
      <c r="C248" s="84">
        <f t="shared" si="17"/>
        <v>-1072.4853709585939</v>
      </c>
      <c r="D248" s="85">
        <f t="shared" si="18"/>
        <v>711.44240690012305</v>
      </c>
      <c r="E248" s="84">
        <f t="shared" si="19"/>
        <v>361.04296405847083</v>
      </c>
      <c r="F248" s="84">
        <f t="shared" si="20"/>
        <v>118212.69151929535</v>
      </c>
    </row>
    <row r="249" spans="2:6" x14ac:dyDescent="0.25">
      <c r="B249" s="1">
        <v>180</v>
      </c>
      <c r="C249" s="84">
        <f t="shared" si="17"/>
        <v>-1072.4853709585939</v>
      </c>
      <c r="D249" s="85">
        <f t="shared" si="18"/>
        <v>709.27614911577211</v>
      </c>
      <c r="E249" s="84">
        <f t="shared" si="19"/>
        <v>363.20922184282176</v>
      </c>
      <c r="F249" s="84">
        <f t="shared" si="20"/>
        <v>117849.48229745253</v>
      </c>
    </row>
    <row r="250" spans="2:6" x14ac:dyDescent="0.25">
      <c r="B250" s="1">
        <v>181</v>
      </c>
      <c r="C250" s="84">
        <f t="shared" si="17"/>
        <v>-1072.4853709585939</v>
      </c>
      <c r="D250" s="85">
        <f t="shared" si="18"/>
        <v>707.09689378471523</v>
      </c>
      <c r="E250" s="84">
        <f t="shared" si="19"/>
        <v>365.38847717387864</v>
      </c>
      <c r="F250" s="84">
        <f t="shared" si="20"/>
        <v>117484.09382027865</v>
      </c>
    </row>
    <row r="251" spans="2:6" x14ac:dyDescent="0.25">
      <c r="B251" s="1">
        <v>182</v>
      </c>
      <c r="C251" s="84">
        <f t="shared" si="17"/>
        <v>-1072.4853709585939</v>
      </c>
      <c r="D251" s="85">
        <f t="shared" si="18"/>
        <v>704.90456292167198</v>
      </c>
      <c r="E251" s="84">
        <f t="shared" si="19"/>
        <v>367.58080803692189</v>
      </c>
      <c r="F251" s="84">
        <f t="shared" si="20"/>
        <v>117116.51301224173</v>
      </c>
    </row>
    <row r="252" spans="2:6" x14ac:dyDescent="0.25">
      <c r="B252" s="1">
        <v>183</v>
      </c>
      <c r="C252" s="84">
        <f t="shared" si="17"/>
        <v>-1072.4853709585939</v>
      </c>
      <c r="D252" s="85">
        <f t="shared" si="18"/>
        <v>702.69907807345044</v>
      </c>
      <c r="E252" s="84">
        <f t="shared" si="19"/>
        <v>369.78629288514344</v>
      </c>
      <c r="F252" s="84">
        <f t="shared" si="20"/>
        <v>116746.72671935659</v>
      </c>
    </row>
    <row r="253" spans="2:6" x14ac:dyDescent="0.25">
      <c r="B253" s="1">
        <v>184</v>
      </c>
      <c r="C253" s="84">
        <f t="shared" si="17"/>
        <v>-1072.4853709585939</v>
      </c>
      <c r="D253" s="85">
        <f t="shared" si="18"/>
        <v>700.48036031613958</v>
      </c>
      <c r="E253" s="84">
        <f t="shared" si="19"/>
        <v>372.00501064245429</v>
      </c>
      <c r="F253" s="84">
        <f t="shared" si="20"/>
        <v>116374.72170871413</v>
      </c>
    </row>
    <row r="254" spans="2:6" x14ac:dyDescent="0.25">
      <c r="B254" s="1">
        <v>185</v>
      </c>
      <c r="C254" s="84">
        <f t="shared" si="17"/>
        <v>-1072.4853709585939</v>
      </c>
      <c r="D254" s="85">
        <f t="shared" si="18"/>
        <v>698.24833025228497</v>
      </c>
      <c r="E254" s="84">
        <f t="shared" si="19"/>
        <v>374.2370407063089</v>
      </c>
      <c r="F254" s="84">
        <f t="shared" si="20"/>
        <v>116000.48466800782</v>
      </c>
    </row>
    <row r="255" spans="2:6" x14ac:dyDescent="0.25">
      <c r="B255" s="1">
        <v>186</v>
      </c>
      <c r="C255" s="84">
        <f t="shared" si="17"/>
        <v>-1072.4853709585939</v>
      </c>
      <c r="D255" s="85">
        <f t="shared" si="18"/>
        <v>696.00290800804703</v>
      </c>
      <c r="E255" s="84">
        <f t="shared" si="19"/>
        <v>376.48246295054685</v>
      </c>
      <c r="F255" s="84">
        <f t="shared" si="20"/>
        <v>115624.00220505727</v>
      </c>
    </row>
    <row r="256" spans="2:6" x14ac:dyDescent="0.25">
      <c r="B256" s="1">
        <v>187</v>
      </c>
      <c r="C256" s="84">
        <f t="shared" si="17"/>
        <v>-1072.4853709585939</v>
      </c>
      <c r="D256" s="85">
        <f t="shared" si="18"/>
        <v>693.74401323034374</v>
      </c>
      <c r="E256" s="84">
        <f t="shared" si="19"/>
        <v>378.74135772825014</v>
      </c>
      <c r="F256" s="84">
        <f t="shared" si="20"/>
        <v>115245.26084732902</v>
      </c>
    </row>
    <row r="257" spans="2:6" x14ac:dyDescent="0.25">
      <c r="B257" s="1">
        <v>188</v>
      </c>
      <c r="C257" s="84">
        <f t="shared" si="17"/>
        <v>-1072.4853709585939</v>
      </c>
      <c r="D257" s="85">
        <f t="shared" si="18"/>
        <v>691.47156508397427</v>
      </c>
      <c r="E257" s="84">
        <f t="shared" si="19"/>
        <v>381.01380587461961</v>
      </c>
      <c r="F257" s="84">
        <f t="shared" si="20"/>
        <v>114864.24704145439</v>
      </c>
    </row>
    <row r="258" spans="2:6" x14ac:dyDescent="0.25">
      <c r="B258" s="1">
        <v>189</v>
      </c>
      <c r="C258" s="84">
        <f t="shared" si="17"/>
        <v>-1072.4853709585939</v>
      </c>
      <c r="D258" s="85">
        <f t="shared" si="18"/>
        <v>689.18548224872654</v>
      </c>
      <c r="E258" s="84">
        <f t="shared" si="19"/>
        <v>383.29988870986733</v>
      </c>
      <c r="F258" s="84">
        <f t="shared" si="20"/>
        <v>114480.94715274453</v>
      </c>
    </row>
    <row r="259" spans="2:6" x14ac:dyDescent="0.25">
      <c r="B259" s="1">
        <v>190</v>
      </c>
      <c r="C259" s="84">
        <f t="shared" si="17"/>
        <v>-1072.4853709585939</v>
      </c>
      <c r="D259" s="85">
        <f t="shared" si="18"/>
        <v>686.88568291646732</v>
      </c>
      <c r="E259" s="84">
        <f t="shared" si="19"/>
        <v>385.59968804212656</v>
      </c>
      <c r="F259" s="84">
        <f t="shared" si="20"/>
        <v>114095.3474647024</v>
      </c>
    </row>
    <row r="260" spans="2:6" x14ac:dyDescent="0.25">
      <c r="B260" s="1">
        <v>191</v>
      </c>
      <c r="C260" s="84">
        <f t="shared" si="17"/>
        <v>-1072.4853709585939</v>
      </c>
      <c r="D260" s="85">
        <f t="shared" si="18"/>
        <v>684.5720847882144</v>
      </c>
      <c r="E260" s="84">
        <f t="shared" si="19"/>
        <v>387.91328617037948</v>
      </c>
      <c r="F260" s="84">
        <f t="shared" si="20"/>
        <v>113707.43417853201</v>
      </c>
    </row>
    <row r="261" spans="2:6" x14ac:dyDescent="0.25">
      <c r="B261" s="1">
        <v>192</v>
      </c>
      <c r="C261" s="84">
        <f t="shared" si="17"/>
        <v>-1072.4853709585939</v>
      </c>
      <c r="D261" s="85">
        <f t="shared" si="18"/>
        <v>682.24460507119215</v>
      </c>
      <c r="E261" s="84">
        <f t="shared" si="19"/>
        <v>390.24076588740172</v>
      </c>
      <c r="F261" s="84">
        <f t="shared" si="20"/>
        <v>113317.19341264461</v>
      </c>
    </row>
    <row r="262" spans="2:6" x14ac:dyDescent="0.25">
      <c r="B262" s="1">
        <v>193</v>
      </c>
      <c r="C262" s="84">
        <f t="shared" ref="C262:C325" si="21">PMT(7.2%/12,30*12,$F$69,,0)</f>
        <v>-1072.4853709585939</v>
      </c>
      <c r="D262" s="85">
        <f t="shared" si="18"/>
        <v>679.90316047586782</v>
      </c>
      <c r="E262" s="84">
        <f t="shared" si="19"/>
        <v>392.58221048272605</v>
      </c>
      <c r="F262" s="84">
        <f t="shared" si="20"/>
        <v>112924.61120216189</v>
      </c>
    </row>
    <row r="263" spans="2:6" x14ac:dyDescent="0.25">
      <c r="B263" s="1">
        <v>194</v>
      </c>
      <c r="C263" s="84">
        <f t="shared" si="21"/>
        <v>-1072.4853709585939</v>
      </c>
      <c r="D263" s="85">
        <f t="shared" si="18"/>
        <v>677.54766721297142</v>
      </c>
      <c r="E263" s="84">
        <f t="shared" si="19"/>
        <v>394.93770374562246</v>
      </c>
      <c r="F263" s="84">
        <f t="shared" si="20"/>
        <v>112529.67349841626</v>
      </c>
    </row>
    <row r="264" spans="2:6" x14ac:dyDescent="0.25">
      <c r="B264" s="1">
        <v>195</v>
      </c>
      <c r="C264" s="84">
        <f t="shared" si="21"/>
        <v>-1072.4853709585939</v>
      </c>
      <c r="D264" s="85">
        <f t="shared" si="18"/>
        <v>675.17804099049761</v>
      </c>
      <c r="E264" s="84">
        <f t="shared" si="19"/>
        <v>397.30732996809627</v>
      </c>
      <c r="F264" s="84">
        <f t="shared" si="20"/>
        <v>112132.36616844816</v>
      </c>
    </row>
    <row r="265" spans="2:6" x14ac:dyDescent="0.25">
      <c r="B265" s="1">
        <v>196</v>
      </c>
      <c r="C265" s="84">
        <f t="shared" si="21"/>
        <v>-1072.4853709585939</v>
      </c>
      <c r="D265" s="85">
        <f t="shared" si="18"/>
        <v>672.79419701068912</v>
      </c>
      <c r="E265" s="84">
        <f t="shared" si="19"/>
        <v>399.69117394790476</v>
      </c>
      <c r="F265" s="84">
        <f t="shared" si="20"/>
        <v>111732.67499450025</v>
      </c>
    </row>
    <row r="266" spans="2:6" x14ac:dyDescent="0.25">
      <c r="B266" s="1">
        <v>197</v>
      </c>
      <c r="C266" s="84">
        <f t="shared" si="21"/>
        <v>-1072.4853709585939</v>
      </c>
      <c r="D266" s="85">
        <f t="shared" si="18"/>
        <v>670.39604996700166</v>
      </c>
      <c r="E266" s="84">
        <f t="shared" si="19"/>
        <v>402.08932099159222</v>
      </c>
      <c r="F266" s="84">
        <f t="shared" si="20"/>
        <v>111330.58567350866</v>
      </c>
    </row>
    <row r="267" spans="2:6" x14ac:dyDescent="0.25">
      <c r="B267" s="1">
        <v>198</v>
      </c>
      <c r="C267" s="84">
        <f t="shared" si="21"/>
        <v>-1072.4853709585939</v>
      </c>
      <c r="D267" s="85">
        <f t="shared" si="18"/>
        <v>667.98351404105199</v>
      </c>
      <c r="E267" s="84">
        <f t="shared" si="19"/>
        <v>404.50185691754189</v>
      </c>
      <c r="F267" s="84">
        <f t="shared" si="20"/>
        <v>110926.08381659111</v>
      </c>
    </row>
    <row r="268" spans="2:6" x14ac:dyDescent="0.25">
      <c r="B268" s="1">
        <v>199</v>
      </c>
      <c r="C268" s="84">
        <f t="shared" si="21"/>
        <v>-1072.4853709585939</v>
      </c>
      <c r="D268" s="85">
        <f t="shared" si="18"/>
        <v>665.55650289954679</v>
      </c>
      <c r="E268" s="84">
        <f t="shared" si="19"/>
        <v>406.92886805904709</v>
      </c>
      <c r="F268" s="84">
        <f t="shared" si="20"/>
        <v>110519.15494853206</v>
      </c>
    </row>
    <row r="269" spans="2:6" x14ac:dyDescent="0.25">
      <c r="B269" s="1">
        <v>200</v>
      </c>
      <c r="C269" s="84">
        <f t="shared" si="21"/>
        <v>-1072.4853709585939</v>
      </c>
      <c r="D269" s="85">
        <f t="shared" si="18"/>
        <v>663.1149296911924</v>
      </c>
      <c r="E269" s="84">
        <f t="shared" si="19"/>
        <v>409.37044126740147</v>
      </c>
      <c r="F269" s="84">
        <f t="shared" si="20"/>
        <v>110109.78450726466</v>
      </c>
    </row>
    <row r="270" spans="2:6" x14ac:dyDescent="0.25">
      <c r="B270" s="1">
        <v>201</v>
      </c>
      <c r="C270" s="84">
        <f t="shared" si="21"/>
        <v>-1072.4853709585939</v>
      </c>
      <c r="D270" s="85">
        <f t="shared" si="18"/>
        <v>660.65870704358804</v>
      </c>
      <c r="E270" s="84">
        <f t="shared" si="19"/>
        <v>411.82666391500584</v>
      </c>
      <c r="F270" s="84">
        <f t="shared" si="20"/>
        <v>109697.95784334965</v>
      </c>
    </row>
    <row r="271" spans="2:6" x14ac:dyDescent="0.25">
      <c r="B271" s="1">
        <v>202</v>
      </c>
      <c r="C271" s="84">
        <f t="shared" si="21"/>
        <v>-1072.4853709585939</v>
      </c>
      <c r="D271" s="85">
        <f t="shared" si="18"/>
        <v>658.18774706009799</v>
      </c>
      <c r="E271" s="84">
        <f t="shared" si="19"/>
        <v>414.29762389849589</v>
      </c>
      <c r="F271" s="84">
        <f t="shared" si="20"/>
        <v>109283.66021945115</v>
      </c>
    </row>
    <row r="272" spans="2:6" x14ac:dyDescent="0.25">
      <c r="B272" s="1">
        <v>203</v>
      </c>
      <c r="C272" s="84">
        <f t="shared" si="21"/>
        <v>-1072.4853709585939</v>
      </c>
      <c r="D272" s="85">
        <f t="shared" si="18"/>
        <v>655.70196131670696</v>
      </c>
      <c r="E272" s="84">
        <f t="shared" si="19"/>
        <v>416.78340964188692</v>
      </c>
      <c r="F272" s="84">
        <f t="shared" si="20"/>
        <v>108866.87680980927</v>
      </c>
    </row>
    <row r="273" spans="2:6" x14ac:dyDescent="0.25">
      <c r="B273" s="1">
        <v>204</v>
      </c>
      <c r="C273" s="84">
        <f t="shared" si="21"/>
        <v>-1072.4853709585939</v>
      </c>
      <c r="D273" s="85">
        <f t="shared" si="18"/>
        <v>653.20126085885568</v>
      </c>
      <c r="E273" s="84">
        <f t="shared" si="19"/>
        <v>419.2841100997382</v>
      </c>
      <c r="F273" s="84">
        <f t="shared" si="20"/>
        <v>108447.59269970954</v>
      </c>
    </row>
    <row r="274" spans="2:6" x14ac:dyDescent="0.25">
      <c r="B274" s="1">
        <v>205</v>
      </c>
      <c r="C274" s="84">
        <f t="shared" si="21"/>
        <v>-1072.4853709585939</v>
      </c>
      <c r="D274" s="85">
        <f t="shared" si="18"/>
        <v>650.68555619825736</v>
      </c>
      <c r="E274" s="84">
        <f t="shared" si="19"/>
        <v>421.79981476033652</v>
      </c>
      <c r="F274" s="84">
        <f t="shared" si="20"/>
        <v>108025.7928849492</v>
      </c>
    </row>
    <row r="275" spans="2:6" x14ac:dyDescent="0.25">
      <c r="B275" s="1">
        <v>206</v>
      </c>
      <c r="C275" s="84">
        <f t="shared" si="21"/>
        <v>-1072.4853709585939</v>
      </c>
      <c r="D275" s="85">
        <f t="shared" ref="D275:D338" si="22">F274*7.2%/12</f>
        <v>648.15475730969536</v>
      </c>
      <c r="E275" s="84">
        <f t="shared" ref="E275:E338" si="23">-(C275+D275)</f>
        <v>424.33061364889852</v>
      </c>
      <c r="F275" s="84">
        <f t="shared" ref="F275:F338" si="24">F274-E275</f>
        <v>107601.4622713003</v>
      </c>
    </row>
    <row r="276" spans="2:6" x14ac:dyDescent="0.25">
      <c r="B276" s="1">
        <v>207</v>
      </c>
      <c r="C276" s="84">
        <f t="shared" si="21"/>
        <v>-1072.4853709585939</v>
      </c>
      <c r="D276" s="85">
        <f t="shared" si="22"/>
        <v>645.60877362780195</v>
      </c>
      <c r="E276" s="84">
        <f t="shared" si="23"/>
        <v>426.87659733079192</v>
      </c>
      <c r="F276" s="84">
        <f t="shared" si="24"/>
        <v>107174.58567396952</v>
      </c>
    </row>
    <row r="277" spans="2:6" x14ac:dyDescent="0.25">
      <c r="B277" s="1">
        <v>208</v>
      </c>
      <c r="C277" s="84">
        <f t="shared" si="21"/>
        <v>-1072.4853709585939</v>
      </c>
      <c r="D277" s="85">
        <f t="shared" si="22"/>
        <v>643.04751404381716</v>
      </c>
      <c r="E277" s="84">
        <f t="shared" si="23"/>
        <v>429.43785691477672</v>
      </c>
      <c r="F277" s="84">
        <f t="shared" si="24"/>
        <v>106745.14781705473</v>
      </c>
    </row>
    <row r="278" spans="2:6" x14ac:dyDescent="0.25">
      <c r="B278" s="1">
        <v>209</v>
      </c>
      <c r="C278" s="84">
        <f t="shared" si="21"/>
        <v>-1072.4853709585939</v>
      </c>
      <c r="D278" s="85">
        <f t="shared" si="22"/>
        <v>640.47088690232852</v>
      </c>
      <c r="E278" s="84">
        <f t="shared" si="23"/>
        <v>432.01448405626536</v>
      </c>
      <c r="F278" s="84">
        <f t="shared" si="24"/>
        <v>106313.13333299846</v>
      </c>
    </row>
    <row r="279" spans="2:6" x14ac:dyDescent="0.25">
      <c r="B279" s="1">
        <v>210</v>
      </c>
      <c r="C279" s="84">
        <f t="shared" si="21"/>
        <v>-1072.4853709585939</v>
      </c>
      <c r="D279" s="85">
        <f t="shared" si="22"/>
        <v>637.87879999799088</v>
      </c>
      <c r="E279" s="84">
        <f t="shared" si="23"/>
        <v>434.60657096060299</v>
      </c>
      <c r="F279" s="84">
        <f t="shared" si="24"/>
        <v>105878.52676203786</v>
      </c>
    </row>
    <row r="280" spans="2:6" x14ac:dyDescent="0.25">
      <c r="B280" s="1">
        <v>211</v>
      </c>
      <c r="C280" s="84">
        <f t="shared" si="21"/>
        <v>-1072.4853709585939</v>
      </c>
      <c r="D280" s="85">
        <f t="shared" si="22"/>
        <v>635.27116057222725</v>
      </c>
      <c r="E280" s="84">
        <f t="shared" si="23"/>
        <v>437.21421038636663</v>
      </c>
      <c r="F280" s="84">
        <f t="shared" si="24"/>
        <v>105441.31255165148</v>
      </c>
    </row>
    <row r="281" spans="2:6" x14ac:dyDescent="0.25">
      <c r="B281" s="1">
        <v>212</v>
      </c>
      <c r="C281" s="84">
        <f t="shared" si="21"/>
        <v>-1072.4853709585939</v>
      </c>
      <c r="D281" s="85">
        <f t="shared" si="22"/>
        <v>632.64787530990895</v>
      </c>
      <c r="E281" s="84">
        <f t="shared" si="23"/>
        <v>439.83749564868492</v>
      </c>
      <c r="F281" s="84">
        <f t="shared" si="24"/>
        <v>105001.4750560028</v>
      </c>
    </row>
    <row r="282" spans="2:6" x14ac:dyDescent="0.25">
      <c r="B282" s="1">
        <v>213</v>
      </c>
      <c r="C282" s="84">
        <f t="shared" si="21"/>
        <v>-1072.4853709585939</v>
      </c>
      <c r="D282" s="85">
        <f t="shared" si="22"/>
        <v>630.00885033601696</v>
      </c>
      <c r="E282" s="84">
        <f t="shared" si="23"/>
        <v>442.47652062257691</v>
      </c>
      <c r="F282" s="84">
        <f t="shared" si="24"/>
        <v>104558.99853538023</v>
      </c>
    </row>
    <row r="283" spans="2:6" x14ac:dyDescent="0.25">
      <c r="B283" s="1">
        <v>214</v>
      </c>
      <c r="C283" s="84">
        <f t="shared" si="21"/>
        <v>-1072.4853709585939</v>
      </c>
      <c r="D283" s="85">
        <f t="shared" si="22"/>
        <v>627.35399121228147</v>
      </c>
      <c r="E283" s="84">
        <f t="shared" si="23"/>
        <v>445.1313797463124</v>
      </c>
      <c r="F283" s="84">
        <f t="shared" si="24"/>
        <v>104113.86715563392</v>
      </c>
    </row>
    <row r="284" spans="2:6" x14ac:dyDescent="0.25">
      <c r="B284" s="1">
        <v>215</v>
      </c>
      <c r="C284" s="84">
        <f t="shared" si="21"/>
        <v>-1072.4853709585939</v>
      </c>
      <c r="D284" s="85">
        <f t="shared" si="22"/>
        <v>624.68320293380361</v>
      </c>
      <c r="E284" s="84">
        <f t="shared" si="23"/>
        <v>447.80216802479026</v>
      </c>
      <c r="F284" s="84">
        <f t="shared" si="24"/>
        <v>103666.06498760913</v>
      </c>
    </row>
    <row r="285" spans="2:6" x14ac:dyDescent="0.25">
      <c r="B285" s="1">
        <v>216</v>
      </c>
      <c r="C285" s="84">
        <f t="shared" si="21"/>
        <v>-1072.4853709585939</v>
      </c>
      <c r="D285" s="85">
        <f t="shared" si="22"/>
        <v>621.99638992565485</v>
      </c>
      <c r="E285" s="84">
        <f t="shared" si="23"/>
        <v>450.48898103293902</v>
      </c>
      <c r="F285" s="84">
        <f t="shared" si="24"/>
        <v>103215.5760065762</v>
      </c>
    </row>
    <row r="286" spans="2:6" x14ac:dyDescent="0.25">
      <c r="B286" s="1">
        <v>217</v>
      </c>
      <c r="C286" s="84">
        <f t="shared" si="21"/>
        <v>-1072.4853709585939</v>
      </c>
      <c r="D286" s="85">
        <f t="shared" si="22"/>
        <v>619.29345603945728</v>
      </c>
      <c r="E286" s="84">
        <f t="shared" si="23"/>
        <v>453.19191491913659</v>
      </c>
      <c r="F286" s="84">
        <f t="shared" si="24"/>
        <v>102762.38409165706</v>
      </c>
    </row>
    <row r="287" spans="2:6" x14ac:dyDescent="0.25">
      <c r="B287" s="1">
        <v>218</v>
      </c>
      <c r="C287" s="84">
        <f t="shared" si="21"/>
        <v>-1072.4853709585939</v>
      </c>
      <c r="D287" s="85">
        <f t="shared" si="22"/>
        <v>616.57430454994244</v>
      </c>
      <c r="E287" s="84">
        <f t="shared" si="23"/>
        <v>455.91106640865144</v>
      </c>
      <c r="F287" s="84">
        <f t="shared" si="24"/>
        <v>102306.47302524842</v>
      </c>
    </row>
    <row r="288" spans="2:6" x14ac:dyDescent="0.25">
      <c r="B288" s="1">
        <v>219</v>
      </c>
      <c r="C288" s="84">
        <f t="shared" si="21"/>
        <v>-1072.4853709585939</v>
      </c>
      <c r="D288" s="85">
        <f t="shared" si="22"/>
        <v>613.83883815149056</v>
      </c>
      <c r="E288" s="84">
        <f t="shared" si="23"/>
        <v>458.64653280710331</v>
      </c>
      <c r="F288" s="84">
        <f t="shared" si="24"/>
        <v>101847.82649244131</v>
      </c>
    </row>
    <row r="289" spans="2:6" x14ac:dyDescent="0.25">
      <c r="B289" s="1">
        <v>220</v>
      </c>
      <c r="C289" s="84">
        <f t="shared" si="21"/>
        <v>-1072.4853709585939</v>
      </c>
      <c r="D289" s="85">
        <f t="shared" si="22"/>
        <v>611.08695895464791</v>
      </c>
      <c r="E289" s="84">
        <f t="shared" si="23"/>
        <v>461.39841200394596</v>
      </c>
      <c r="F289" s="84">
        <f t="shared" si="24"/>
        <v>101386.42808043736</v>
      </c>
    </row>
    <row r="290" spans="2:6" x14ac:dyDescent="0.25">
      <c r="B290" s="1">
        <v>221</v>
      </c>
      <c r="C290" s="84">
        <f t="shared" si="21"/>
        <v>-1072.4853709585939</v>
      </c>
      <c r="D290" s="85">
        <f t="shared" si="22"/>
        <v>608.31856848262419</v>
      </c>
      <c r="E290" s="84">
        <f t="shared" si="23"/>
        <v>464.16680247596969</v>
      </c>
      <c r="F290" s="84">
        <f t="shared" si="24"/>
        <v>100922.26127796138</v>
      </c>
    </row>
    <row r="291" spans="2:6" x14ac:dyDescent="0.25">
      <c r="B291" s="1">
        <v>222</v>
      </c>
      <c r="C291" s="84">
        <f t="shared" si="21"/>
        <v>-1072.4853709585939</v>
      </c>
      <c r="D291" s="85">
        <f t="shared" si="22"/>
        <v>605.53356766776835</v>
      </c>
      <c r="E291" s="84">
        <f t="shared" si="23"/>
        <v>466.95180329082552</v>
      </c>
      <c r="F291" s="84">
        <f t="shared" si="24"/>
        <v>100455.30947467056</v>
      </c>
    </row>
    <row r="292" spans="2:6" x14ac:dyDescent="0.25">
      <c r="B292" s="1">
        <v>223</v>
      </c>
      <c r="C292" s="84">
        <f t="shared" si="21"/>
        <v>-1072.4853709585939</v>
      </c>
      <c r="D292" s="85">
        <f t="shared" si="22"/>
        <v>602.73185684802343</v>
      </c>
      <c r="E292" s="84">
        <f t="shared" si="23"/>
        <v>469.75351411057045</v>
      </c>
      <c r="F292" s="84">
        <f t="shared" si="24"/>
        <v>99985.555960559985</v>
      </c>
    </row>
    <row r="293" spans="2:6" x14ac:dyDescent="0.25">
      <c r="B293" s="1">
        <v>224</v>
      </c>
      <c r="C293" s="84">
        <f t="shared" si="21"/>
        <v>-1072.4853709585939</v>
      </c>
      <c r="D293" s="85">
        <f t="shared" si="22"/>
        <v>599.91333576336001</v>
      </c>
      <c r="E293" s="84">
        <f t="shared" si="23"/>
        <v>472.57203519523387</v>
      </c>
      <c r="F293" s="84">
        <f t="shared" si="24"/>
        <v>99512.983925364751</v>
      </c>
    </row>
    <row r="294" spans="2:6" x14ac:dyDescent="0.25">
      <c r="B294" s="1">
        <v>225</v>
      </c>
      <c r="C294" s="84">
        <f t="shared" si="21"/>
        <v>-1072.4853709585939</v>
      </c>
      <c r="D294" s="85">
        <f t="shared" si="22"/>
        <v>597.07790355218856</v>
      </c>
      <c r="E294" s="84">
        <f t="shared" si="23"/>
        <v>475.40746740640532</v>
      </c>
      <c r="F294" s="84">
        <f t="shared" si="24"/>
        <v>99037.576457958348</v>
      </c>
    </row>
    <row r="295" spans="2:6" x14ac:dyDescent="0.25">
      <c r="B295" s="1">
        <v>226</v>
      </c>
      <c r="C295" s="84">
        <f t="shared" si="21"/>
        <v>-1072.4853709585939</v>
      </c>
      <c r="D295" s="85">
        <f t="shared" si="22"/>
        <v>594.22545874775017</v>
      </c>
      <c r="E295" s="84">
        <f t="shared" si="23"/>
        <v>478.25991221084371</v>
      </c>
      <c r="F295" s="84">
        <f t="shared" si="24"/>
        <v>98559.316545747512</v>
      </c>
    </row>
    <row r="296" spans="2:6" x14ac:dyDescent="0.25">
      <c r="B296" s="1">
        <v>227</v>
      </c>
      <c r="C296" s="84">
        <f t="shared" si="21"/>
        <v>-1072.4853709585939</v>
      </c>
      <c r="D296" s="85">
        <f t="shared" si="22"/>
        <v>591.35589927448507</v>
      </c>
      <c r="E296" s="84">
        <f t="shared" si="23"/>
        <v>481.12947168410881</v>
      </c>
      <c r="F296" s="84">
        <f t="shared" si="24"/>
        <v>98078.187074063404</v>
      </c>
    </row>
    <row r="297" spans="2:6" x14ac:dyDescent="0.25">
      <c r="B297" s="1">
        <v>228</v>
      </c>
      <c r="C297" s="84">
        <f t="shared" si="21"/>
        <v>-1072.4853709585939</v>
      </c>
      <c r="D297" s="85">
        <f t="shared" si="22"/>
        <v>588.46912244438056</v>
      </c>
      <c r="E297" s="84">
        <f t="shared" si="23"/>
        <v>484.01624851421332</v>
      </c>
      <c r="F297" s="84">
        <f t="shared" si="24"/>
        <v>97594.170825549198</v>
      </c>
    </row>
    <row r="298" spans="2:6" x14ac:dyDescent="0.25">
      <c r="B298" s="1">
        <v>229</v>
      </c>
      <c r="C298" s="84">
        <f t="shared" si="21"/>
        <v>-1072.4853709585939</v>
      </c>
      <c r="D298" s="85">
        <f t="shared" si="22"/>
        <v>585.56502495329528</v>
      </c>
      <c r="E298" s="84">
        <f t="shared" si="23"/>
        <v>486.9203460052986</v>
      </c>
      <c r="F298" s="84">
        <f t="shared" si="24"/>
        <v>97107.250479543902</v>
      </c>
    </row>
    <row r="299" spans="2:6" x14ac:dyDescent="0.25">
      <c r="B299" s="1">
        <v>230</v>
      </c>
      <c r="C299" s="84">
        <f t="shared" si="21"/>
        <v>-1072.4853709585939</v>
      </c>
      <c r="D299" s="85">
        <f t="shared" si="22"/>
        <v>582.64350287726347</v>
      </c>
      <c r="E299" s="84">
        <f t="shared" si="23"/>
        <v>489.8418680813304</v>
      </c>
      <c r="F299" s="84">
        <f t="shared" si="24"/>
        <v>96617.408611462568</v>
      </c>
    </row>
    <row r="300" spans="2:6" x14ac:dyDescent="0.25">
      <c r="B300" s="1">
        <v>231</v>
      </c>
      <c r="C300" s="84">
        <f t="shared" si="21"/>
        <v>-1072.4853709585939</v>
      </c>
      <c r="D300" s="85">
        <f t="shared" si="22"/>
        <v>579.7044516687755</v>
      </c>
      <c r="E300" s="84">
        <f t="shared" si="23"/>
        <v>492.78091928981837</v>
      </c>
      <c r="F300" s="84">
        <f t="shared" si="24"/>
        <v>96124.627692172755</v>
      </c>
    </row>
    <row r="301" spans="2:6" x14ac:dyDescent="0.25">
      <c r="B301" s="1">
        <v>232</v>
      </c>
      <c r="C301" s="84">
        <f t="shared" si="21"/>
        <v>-1072.4853709585939</v>
      </c>
      <c r="D301" s="85">
        <f t="shared" si="22"/>
        <v>576.74776615303665</v>
      </c>
      <c r="E301" s="84">
        <f t="shared" si="23"/>
        <v>495.73760480555723</v>
      </c>
      <c r="F301" s="84">
        <f t="shared" si="24"/>
        <v>95628.890087367196</v>
      </c>
    </row>
    <row r="302" spans="2:6" x14ac:dyDescent="0.25">
      <c r="B302" s="1">
        <v>233</v>
      </c>
      <c r="C302" s="84">
        <f t="shared" si="21"/>
        <v>-1072.4853709585939</v>
      </c>
      <c r="D302" s="85">
        <f t="shared" si="22"/>
        <v>573.77334052420326</v>
      </c>
      <c r="E302" s="84">
        <f t="shared" si="23"/>
        <v>498.71203043439061</v>
      </c>
      <c r="F302" s="84">
        <f t="shared" si="24"/>
        <v>95130.178056932811</v>
      </c>
    </row>
    <row r="303" spans="2:6" x14ac:dyDescent="0.25">
      <c r="B303" s="1">
        <v>234</v>
      </c>
      <c r="C303" s="84">
        <f t="shared" si="21"/>
        <v>-1072.4853709585939</v>
      </c>
      <c r="D303" s="85">
        <f t="shared" si="22"/>
        <v>570.78106834159701</v>
      </c>
      <c r="E303" s="84">
        <f t="shared" si="23"/>
        <v>501.70430261699687</v>
      </c>
      <c r="F303" s="84">
        <f t="shared" si="24"/>
        <v>94628.473754315812</v>
      </c>
    </row>
    <row r="304" spans="2:6" x14ac:dyDescent="0.25">
      <c r="B304" s="1">
        <v>235</v>
      </c>
      <c r="C304" s="84">
        <f t="shared" si="21"/>
        <v>-1072.4853709585939</v>
      </c>
      <c r="D304" s="85">
        <f t="shared" si="22"/>
        <v>567.77084252589486</v>
      </c>
      <c r="E304" s="84">
        <f t="shared" si="23"/>
        <v>504.71452843269901</v>
      </c>
      <c r="F304" s="84">
        <f t="shared" si="24"/>
        <v>94123.759225883114</v>
      </c>
    </row>
    <row r="305" spans="2:6" x14ac:dyDescent="0.25">
      <c r="B305" s="1">
        <v>236</v>
      </c>
      <c r="C305" s="84">
        <f t="shared" si="21"/>
        <v>-1072.4853709585939</v>
      </c>
      <c r="D305" s="85">
        <f t="shared" si="22"/>
        <v>564.7425553552988</v>
      </c>
      <c r="E305" s="84">
        <f t="shared" si="23"/>
        <v>507.74281560329507</v>
      </c>
      <c r="F305" s="84">
        <f t="shared" si="24"/>
        <v>93616.016410279815</v>
      </c>
    </row>
    <row r="306" spans="2:6" x14ac:dyDescent="0.25">
      <c r="B306" s="1">
        <v>237</v>
      </c>
      <c r="C306" s="84">
        <f t="shared" si="21"/>
        <v>-1072.4853709585939</v>
      </c>
      <c r="D306" s="85">
        <f t="shared" si="22"/>
        <v>561.69609846167896</v>
      </c>
      <c r="E306" s="84">
        <f t="shared" si="23"/>
        <v>510.78927249691492</v>
      </c>
      <c r="F306" s="84">
        <f t="shared" si="24"/>
        <v>93105.227137782902</v>
      </c>
    </row>
    <row r="307" spans="2:6" x14ac:dyDescent="0.25">
      <c r="B307" s="1">
        <v>238</v>
      </c>
      <c r="C307" s="84">
        <f t="shared" si="21"/>
        <v>-1072.4853709585939</v>
      </c>
      <c r="D307" s="85">
        <f t="shared" si="22"/>
        <v>558.63136282669745</v>
      </c>
      <c r="E307" s="84">
        <f t="shared" si="23"/>
        <v>513.85400813189642</v>
      </c>
      <c r="F307" s="84">
        <f t="shared" si="24"/>
        <v>92591.373129651009</v>
      </c>
    </row>
    <row r="308" spans="2:6" x14ac:dyDescent="0.25">
      <c r="B308" s="1">
        <v>239</v>
      </c>
      <c r="C308" s="84">
        <f t="shared" si="21"/>
        <v>-1072.4853709585939</v>
      </c>
      <c r="D308" s="85">
        <f t="shared" si="22"/>
        <v>555.54823877790614</v>
      </c>
      <c r="E308" s="84">
        <f t="shared" si="23"/>
        <v>516.93713218068774</v>
      </c>
      <c r="F308" s="84">
        <f t="shared" si="24"/>
        <v>92074.435997470326</v>
      </c>
    </row>
    <row r="309" spans="2:6" x14ac:dyDescent="0.25">
      <c r="B309" s="1">
        <v>240</v>
      </c>
      <c r="C309" s="84">
        <f t="shared" si="21"/>
        <v>-1072.4853709585939</v>
      </c>
      <c r="D309" s="85">
        <f t="shared" si="22"/>
        <v>552.44661598482196</v>
      </c>
      <c r="E309" s="84">
        <f t="shared" si="23"/>
        <v>520.03875497377192</v>
      </c>
      <c r="F309" s="84">
        <f t="shared" si="24"/>
        <v>91554.397242496547</v>
      </c>
    </row>
    <row r="310" spans="2:6" x14ac:dyDescent="0.25">
      <c r="B310" s="1">
        <v>241</v>
      </c>
      <c r="C310" s="84">
        <f t="shared" si="21"/>
        <v>-1072.4853709585939</v>
      </c>
      <c r="D310" s="85">
        <f t="shared" si="22"/>
        <v>549.32638345497935</v>
      </c>
      <c r="E310" s="84">
        <f t="shared" si="23"/>
        <v>523.15898750361453</v>
      </c>
      <c r="F310" s="84">
        <f t="shared" si="24"/>
        <v>91031.238254992932</v>
      </c>
    </row>
    <row r="311" spans="2:6" x14ac:dyDescent="0.25">
      <c r="B311" s="1">
        <v>242</v>
      </c>
      <c r="C311" s="84">
        <f t="shared" si="21"/>
        <v>-1072.4853709585939</v>
      </c>
      <c r="D311" s="85">
        <f t="shared" si="22"/>
        <v>546.18742952995763</v>
      </c>
      <c r="E311" s="84">
        <f t="shared" si="23"/>
        <v>526.29794142863625</v>
      </c>
      <c r="F311" s="84">
        <f t="shared" si="24"/>
        <v>90504.940313564293</v>
      </c>
    </row>
    <row r="312" spans="2:6" x14ac:dyDescent="0.25">
      <c r="B312" s="1">
        <v>243</v>
      </c>
      <c r="C312" s="84">
        <f t="shared" si="21"/>
        <v>-1072.4853709585939</v>
      </c>
      <c r="D312" s="85">
        <f t="shared" si="22"/>
        <v>543.02964188138583</v>
      </c>
      <c r="E312" s="84">
        <f t="shared" si="23"/>
        <v>529.45572907720805</v>
      </c>
      <c r="F312" s="84">
        <f t="shared" si="24"/>
        <v>89975.484584487087</v>
      </c>
    </row>
    <row r="313" spans="2:6" x14ac:dyDescent="0.25">
      <c r="B313" s="1">
        <v>244</v>
      </c>
      <c r="C313" s="84">
        <f t="shared" si="21"/>
        <v>-1072.4853709585939</v>
      </c>
      <c r="D313" s="85">
        <f t="shared" si="22"/>
        <v>539.85290750692263</v>
      </c>
      <c r="E313" s="84">
        <f t="shared" si="23"/>
        <v>532.63246345167124</v>
      </c>
      <c r="F313" s="84">
        <f t="shared" si="24"/>
        <v>89442.852121035423</v>
      </c>
    </row>
    <row r="314" spans="2:6" x14ac:dyDescent="0.25">
      <c r="B314" s="1">
        <v>245</v>
      </c>
      <c r="C314" s="84">
        <f t="shared" si="21"/>
        <v>-1072.4853709585939</v>
      </c>
      <c r="D314" s="85">
        <f t="shared" si="22"/>
        <v>536.65711272621263</v>
      </c>
      <c r="E314" s="84">
        <f t="shared" si="23"/>
        <v>535.82825823238124</v>
      </c>
      <c r="F314" s="84">
        <f t="shared" si="24"/>
        <v>88907.023862803035</v>
      </c>
    </row>
    <row r="315" spans="2:6" x14ac:dyDescent="0.25">
      <c r="B315" s="1">
        <v>246</v>
      </c>
      <c r="C315" s="84">
        <f t="shared" si="21"/>
        <v>-1072.4853709585939</v>
      </c>
      <c r="D315" s="85">
        <f t="shared" si="22"/>
        <v>533.44214317681826</v>
      </c>
      <c r="E315" s="84">
        <f t="shared" si="23"/>
        <v>539.04322778177561</v>
      </c>
      <c r="F315" s="84">
        <f t="shared" si="24"/>
        <v>88367.98063502126</v>
      </c>
    </row>
    <row r="316" spans="2:6" x14ac:dyDescent="0.25">
      <c r="B316" s="1">
        <v>247</v>
      </c>
      <c r="C316" s="84">
        <f t="shared" si="21"/>
        <v>-1072.4853709585939</v>
      </c>
      <c r="D316" s="85">
        <f t="shared" si="22"/>
        <v>530.20788381012756</v>
      </c>
      <c r="E316" s="84">
        <f t="shared" si="23"/>
        <v>542.27748714846632</v>
      </c>
      <c r="F316" s="84">
        <f t="shared" si="24"/>
        <v>87825.703147872788</v>
      </c>
    </row>
    <row r="317" spans="2:6" x14ac:dyDescent="0.25">
      <c r="B317" s="1">
        <v>248</v>
      </c>
      <c r="C317" s="84">
        <f t="shared" si="21"/>
        <v>-1072.4853709585939</v>
      </c>
      <c r="D317" s="85">
        <f t="shared" si="22"/>
        <v>526.95421888723683</v>
      </c>
      <c r="E317" s="84">
        <f t="shared" si="23"/>
        <v>545.53115207135704</v>
      </c>
      <c r="F317" s="84">
        <f t="shared" si="24"/>
        <v>87280.171995801429</v>
      </c>
    </row>
    <row r="318" spans="2:6" x14ac:dyDescent="0.25">
      <c r="B318" s="1">
        <v>249</v>
      </c>
      <c r="C318" s="84">
        <f t="shared" si="21"/>
        <v>-1072.4853709585939</v>
      </c>
      <c r="D318" s="85">
        <f t="shared" si="22"/>
        <v>523.68103197480866</v>
      </c>
      <c r="E318" s="84">
        <f t="shared" si="23"/>
        <v>548.80433898378521</v>
      </c>
      <c r="F318" s="84">
        <f t="shared" si="24"/>
        <v>86731.367656817645</v>
      </c>
    </row>
    <row r="319" spans="2:6" x14ac:dyDescent="0.25">
      <c r="B319" s="1">
        <v>250</v>
      </c>
      <c r="C319" s="84">
        <f t="shared" si="21"/>
        <v>-1072.4853709585939</v>
      </c>
      <c r="D319" s="85">
        <f t="shared" si="22"/>
        <v>520.388205940906</v>
      </c>
      <c r="E319" s="84">
        <f t="shared" si="23"/>
        <v>552.09716501768787</v>
      </c>
      <c r="F319" s="84">
        <f t="shared" si="24"/>
        <v>86179.270491799951</v>
      </c>
    </row>
    <row r="320" spans="2:6" x14ac:dyDescent="0.25">
      <c r="B320" s="1">
        <v>251</v>
      </c>
      <c r="C320" s="84">
        <f t="shared" si="21"/>
        <v>-1072.4853709585939</v>
      </c>
      <c r="D320" s="85">
        <f t="shared" si="22"/>
        <v>517.07562295079981</v>
      </c>
      <c r="E320" s="84">
        <f t="shared" si="23"/>
        <v>555.40974800779406</v>
      </c>
      <c r="F320" s="84">
        <f t="shared" si="24"/>
        <v>85623.86074379216</v>
      </c>
    </row>
    <row r="321" spans="2:6" x14ac:dyDescent="0.25">
      <c r="B321" s="1">
        <v>252</v>
      </c>
      <c r="C321" s="84">
        <f t="shared" si="21"/>
        <v>-1072.4853709585939</v>
      </c>
      <c r="D321" s="85">
        <f t="shared" si="22"/>
        <v>513.74316446275304</v>
      </c>
      <c r="E321" s="84">
        <f t="shared" si="23"/>
        <v>558.74220649584083</v>
      </c>
      <c r="F321" s="84">
        <f t="shared" si="24"/>
        <v>85065.118537296323</v>
      </c>
    </row>
    <row r="322" spans="2:6" x14ac:dyDescent="0.25">
      <c r="B322" s="1">
        <v>253</v>
      </c>
      <c r="C322" s="84">
        <f t="shared" si="21"/>
        <v>-1072.4853709585939</v>
      </c>
      <c r="D322" s="85">
        <f t="shared" si="22"/>
        <v>510.390711223778</v>
      </c>
      <c r="E322" s="84">
        <f t="shared" si="23"/>
        <v>562.09465973481588</v>
      </c>
      <c r="F322" s="84">
        <f t="shared" si="24"/>
        <v>84503.0238775615</v>
      </c>
    </row>
    <row r="323" spans="2:6" x14ac:dyDescent="0.25">
      <c r="B323" s="1">
        <v>254</v>
      </c>
      <c r="C323" s="84">
        <f t="shared" si="21"/>
        <v>-1072.4853709585939</v>
      </c>
      <c r="D323" s="85">
        <f t="shared" si="22"/>
        <v>507.01814326536902</v>
      </c>
      <c r="E323" s="84">
        <f t="shared" si="23"/>
        <v>565.46722769322491</v>
      </c>
      <c r="F323" s="84">
        <f t="shared" si="24"/>
        <v>83937.556649868275</v>
      </c>
    </row>
    <row r="324" spans="2:6" x14ac:dyDescent="0.25">
      <c r="B324" s="1">
        <v>255</v>
      </c>
      <c r="C324" s="84">
        <f t="shared" si="21"/>
        <v>-1072.4853709585939</v>
      </c>
      <c r="D324" s="85">
        <f t="shared" si="22"/>
        <v>503.62533989920968</v>
      </c>
      <c r="E324" s="84">
        <f t="shared" si="23"/>
        <v>568.86003105938426</v>
      </c>
      <c r="F324" s="84">
        <f t="shared" si="24"/>
        <v>83368.696618808885</v>
      </c>
    </row>
    <row r="325" spans="2:6" x14ac:dyDescent="0.25">
      <c r="B325" s="1">
        <v>256</v>
      </c>
      <c r="C325" s="84">
        <f t="shared" si="21"/>
        <v>-1072.4853709585939</v>
      </c>
      <c r="D325" s="85">
        <f t="shared" si="22"/>
        <v>500.21217971285336</v>
      </c>
      <c r="E325" s="84">
        <f t="shared" si="23"/>
        <v>572.27319124574046</v>
      </c>
      <c r="F325" s="84">
        <f t="shared" si="24"/>
        <v>82796.423427563146</v>
      </c>
    </row>
    <row r="326" spans="2:6" x14ac:dyDescent="0.25">
      <c r="B326" s="1">
        <v>257</v>
      </c>
      <c r="C326" s="84">
        <f t="shared" ref="C326:C389" si="25">PMT(7.2%/12,30*12,$F$69,,0)</f>
        <v>-1072.4853709585939</v>
      </c>
      <c r="D326" s="85">
        <f t="shared" si="22"/>
        <v>496.77854056537893</v>
      </c>
      <c r="E326" s="84">
        <f t="shared" si="23"/>
        <v>575.70683039321489</v>
      </c>
      <c r="F326" s="84">
        <f t="shared" si="24"/>
        <v>82220.716597169929</v>
      </c>
    </row>
    <row r="327" spans="2:6" x14ac:dyDescent="0.25">
      <c r="B327" s="1">
        <v>258</v>
      </c>
      <c r="C327" s="84">
        <f t="shared" si="25"/>
        <v>-1072.4853709585939</v>
      </c>
      <c r="D327" s="85">
        <f t="shared" si="22"/>
        <v>493.32429958301964</v>
      </c>
      <c r="E327" s="84">
        <f t="shared" si="23"/>
        <v>579.16107137557424</v>
      </c>
      <c r="F327" s="84">
        <f t="shared" si="24"/>
        <v>81641.555525794349</v>
      </c>
    </row>
    <row r="328" spans="2:6" x14ac:dyDescent="0.25">
      <c r="B328" s="1">
        <v>259</v>
      </c>
      <c r="C328" s="84">
        <f t="shared" si="25"/>
        <v>-1072.4853709585939</v>
      </c>
      <c r="D328" s="85">
        <f t="shared" si="22"/>
        <v>489.84933315476616</v>
      </c>
      <c r="E328" s="84">
        <f t="shared" si="23"/>
        <v>582.63603780382778</v>
      </c>
      <c r="F328" s="84">
        <f t="shared" si="24"/>
        <v>81058.919487990526</v>
      </c>
    </row>
    <row r="329" spans="2:6" x14ac:dyDescent="0.25">
      <c r="B329" s="1">
        <v>260</v>
      </c>
      <c r="C329" s="84">
        <f t="shared" si="25"/>
        <v>-1072.4853709585939</v>
      </c>
      <c r="D329" s="85">
        <f t="shared" si="22"/>
        <v>486.35351692794325</v>
      </c>
      <c r="E329" s="84">
        <f t="shared" si="23"/>
        <v>586.13185403065063</v>
      </c>
      <c r="F329" s="84">
        <f t="shared" si="24"/>
        <v>80472.787633959873</v>
      </c>
    </row>
    <row r="330" spans="2:6" x14ac:dyDescent="0.25">
      <c r="B330" s="1">
        <v>261</v>
      </c>
      <c r="C330" s="84">
        <f t="shared" si="25"/>
        <v>-1072.4853709585939</v>
      </c>
      <c r="D330" s="85">
        <f t="shared" si="22"/>
        <v>482.83672580375929</v>
      </c>
      <c r="E330" s="84">
        <f t="shared" si="23"/>
        <v>589.64864515483464</v>
      </c>
      <c r="F330" s="84">
        <f t="shared" si="24"/>
        <v>79883.138988805033</v>
      </c>
    </row>
    <row r="331" spans="2:6" x14ac:dyDescent="0.25">
      <c r="B331" s="1">
        <v>262</v>
      </c>
      <c r="C331" s="84">
        <f t="shared" si="25"/>
        <v>-1072.4853709585939</v>
      </c>
      <c r="D331" s="85">
        <f t="shared" si="22"/>
        <v>479.29883393283029</v>
      </c>
      <c r="E331" s="84">
        <f t="shared" si="23"/>
        <v>593.18653702576353</v>
      </c>
      <c r="F331" s="84">
        <f t="shared" si="24"/>
        <v>79289.952451779274</v>
      </c>
    </row>
    <row r="332" spans="2:6" x14ac:dyDescent="0.25">
      <c r="B332" s="1">
        <v>263</v>
      </c>
      <c r="C332" s="84">
        <f t="shared" si="25"/>
        <v>-1072.4853709585939</v>
      </c>
      <c r="D332" s="85">
        <f t="shared" si="22"/>
        <v>475.73971471067574</v>
      </c>
      <c r="E332" s="84">
        <f t="shared" si="23"/>
        <v>596.74565624791808</v>
      </c>
      <c r="F332" s="84">
        <f t="shared" si="24"/>
        <v>78693.206795531354</v>
      </c>
    </row>
    <row r="333" spans="2:6" x14ac:dyDescent="0.25">
      <c r="B333" s="1">
        <v>264</v>
      </c>
      <c r="C333" s="84">
        <f t="shared" si="25"/>
        <v>-1072.4853709585939</v>
      </c>
      <c r="D333" s="85">
        <f t="shared" si="22"/>
        <v>472.15924077318817</v>
      </c>
      <c r="E333" s="84">
        <f t="shared" si="23"/>
        <v>600.32613018540565</v>
      </c>
      <c r="F333" s="84">
        <f t="shared" si="24"/>
        <v>78092.880665345947</v>
      </c>
    </row>
    <row r="334" spans="2:6" x14ac:dyDescent="0.25">
      <c r="B334" s="1">
        <v>265</v>
      </c>
      <c r="C334" s="84">
        <f t="shared" si="25"/>
        <v>-1072.4853709585939</v>
      </c>
      <c r="D334" s="85">
        <f t="shared" si="22"/>
        <v>468.55728399207572</v>
      </c>
      <c r="E334" s="84">
        <f t="shared" si="23"/>
        <v>603.92808696651809</v>
      </c>
      <c r="F334" s="84">
        <f t="shared" si="24"/>
        <v>77488.952578379423</v>
      </c>
    </row>
    <row r="335" spans="2:6" x14ac:dyDescent="0.25">
      <c r="B335" s="1">
        <v>266</v>
      </c>
      <c r="C335" s="84">
        <f t="shared" si="25"/>
        <v>-1072.4853709585939</v>
      </c>
      <c r="D335" s="85">
        <f t="shared" si="22"/>
        <v>464.93371547027658</v>
      </c>
      <c r="E335" s="84">
        <f t="shared" si="23"/>
        <v>607.55165548831724</v>
      </c>
      <c r="F335" s="84">
        <f t="shared" si="24"/>
        <v>76881.400922891102</v>
      </c>
    </row>
    <row r="336" spans="2:6" x14ac:dyDescent="0.25">
      <c r="B336" s="1">
        <v>267</v>
      </c>
      <c r="C336" s="84">
        <f t="shared" si="25"/>
        <v>-1072.4853709585939</v>
      </c>
      <c r="D336" s="85">
        <f t="shared" si="22"/>
        <v>461.2884055373467</v>
      </c>
      <c r="E336" s="84">
        <f t="shared" si="23"/>
        <v>611.19696542124711</v>
      </c>
      <c r="F336" s="84">
        <f t="shared" si="24"/>
        <v>76270.203957469857</v>
      </c>
    </row>
    <row r="337" spans="2:6" x14ac:dyDescent="0.25">
      <c r="B337" s="1">
        <v>268</v>
      </c>
      <c r="C337" s="84">
        <f t="shared" si="25"/>
        <v>-1072.4853709585939</v>
      </c>
      <c r="D337" s="85">
        <f t="shared" si="22"/>
        <v>457.62122374481919</v>
      </c>
      <c r="E337" s="84">
        <f t="shared" si="23"/>
        <v>614.86414721377469</v>
      </c>
      <c r="F337" s="84">
        <f t="shared" si="24"/>
        <v>75655.33981025609</v>
      </c>
    </row>
    <row r="338" spans="2:6" x14ac:dyDescent="0.25">
      <c r="B338" s="1">
        <v>269</v>
      </c>
      <c r="C338" s="84">
        <f t="shared" si="25"/>
        <v>-1072.4853709585939</v>
      </c>
      <c r="D338" s="85">
        <f t="shared" si="22"/>
        <v>453.93203886153657</v>
      </c>
      <c r="E338" s="84">
        <f t="shared" si="23"/>
        <v>618.55333209705736</v>
      </c>
      <c r="F338" s="84">
        <f t="shared" si="24"/>
        <v>75036.786478159032</v>
      </c>
    </row>
    <row r="339" spans="2:6" x14ac:dyDescent="0.25">
      <c r="B339" s="1">
        <v>270</v>
      </c>
      <c r="C339" s="84">
        <f t="shared" si="25"/>
        <v>-1072.4853709585939</v>
      </c>
      <c r="D339" s="85">
        <f t="shared" ref="D339:D402" si="26">F338*7.2%/12</f>
        <v>450.22071886895424</v>
      </c>
      <c r="E339" s="84">
        <f t="shared" ref="E339:E402" si="27">-(C339+D339)</f>
        <v>622.26465208963964</v>
      </c>
      <c r="F339" s="84">
        <f t="shared" ref="F339:F402" si="28">F338-E339</f>
        <v>74414.521826069395</v>
      </c>
    </row>
    <row r="340" spans="2:6" x14ac:dyDescent="0.25">
      <c r="B340" s="1">
        <v>271</v>
      </c>
      <c r="C340" s="84">
        <f t="shared" si="25"/>
        <v>-1072.4853709585939</v>
      </c>
      <c r="D340" s="85">
        <f t="shared" si="26"/>
        <v>446.48713095641642</v>
      </c>
      <c r="E340" s="84">
        <f t="shared" si="27"/>
        <v>625.99824000217745</v>
      </c>
      <c r="F340" s="84">
        <f t="shared" si="28"/>
        <v>73788.523586067211</v>
      </c>
    </row>
    <row r="341" spans="2:6" x14ac:dyDescent="0.25">
      <c r="B341" s="1">
        <v>272</v>
      </c>
      <c r="C341" s="84">
        <f t="shared" si="25"/>
        <v>-1072.4853709585939</v>
      </c>
      <c r="D341" s="85">
        <f t="shared" si="26"/>
        <v>442.73114151640334</v>
      </c>
      <c r="E341" s="84">
        <f t="shared" si="27"/>
        <v>629.75422944219054</v>
      </c>
      <c r="F341" s="84">
        <f t="shared" si="28"/>
        <v>73158.769356625024</v>
      </c>
    </row>
    <row r="342" spans="2:6" x14ac:dyDescent="0.25">
      <c r="B342" s="1">
        <v>273</v>
      </c>
      <c r="C342" s="84">
        <f t="shared" si="25"/>
        <v>-1072.4853709585939</v>
      </c>
      <c r="D342" s="85">
        <f t="shared" si="26"/>
        <v>438.95261613975021</v>
      </c>
      <c r="E342" s="84">
        <f t="shared" si="27"/>
        <v>633.53275481884361</v>
      </c>
      <c r="F342" s="84">
        <f t="shared" si="28"/>
        <v>72525.236601806173</v>
      </c>
    </row>
    <row r="343" spans="2:6" x14ac:dyDescent="0.25">
      <c r="B343" s="1">
        <v>274</v>
      </c>
      <c r="C343" s="84">
        <f t="shared" si="25"/>
        <v>-1072.4853709585939</v>
      </c>
      <c r="D343" s="85">
        <f t="shared" si="26"/>
        <v>435.15141961083708</v>
      </c>
      <c r="E343" s="84">
        <f t="shared" si="27"/>
        <v>637.33395134775674</v>
      </c>
      <c r="F343" s="84">
        <f t="shared" si="28"/>
        <v>71887.902650458418</v>
      </c>
    </row>
    <row r="344" spans="2:6" x14ac:dyDescent="0.25">
      <c r="B344" s="1">
        <v>275</v>
      </c>
      <c r="C344" s="84">
        <f t="shared" si="25"/>
        <v>-1072.4853709585939</v>
      </c>
      <c r="D344" s="85">
        <f t="shared" si="26"/>
        <v>431.32741590275054</v>
      </c>
      <c r="E344" s="84">
        <f t="shared" si="27"/>
        <v>641.15795505584333</v>
      </c>
      <c r="F344" s="84">
        <f t="shared" si="28"/>
        <v>71246.74469540258</v>
      </c>
    </row>
    <row r="345" spans="2:6" x14ac:dyDescent="0.25">
      <c r="B345" s="1">
        <v>276</v>
      </c>
      <c r="C345" s="84">
        <f t="shared" si="25"/>
        <v>-1072.4853709585939</v>
      </c>
      <c r="D345" s="85">
        <f t="shared" si="26"/>
        <v>427.48046817241556</v>
      </c>
      <c r="E345" s="84">
        <f t="shared" si="27"/>
        <v>645.00490278617826</v>
      </c>
      <c r="F345" s="84">
        <f t="shared" si="28"/>
        <v>70601.739792616398</v>
      </c>
    </row>
    <row r="346" spans="2:6" x14ac:dyDescent="0.25">
      <c r="B346" s="1">
        <v>277</v>
      </c>
      <c r="C346" s="84">
        <f t="shared" si="25"/>
        <v>-1072.4853709585939</v>
      </c>
      <c r="D346" s="85">
        <f t="shared" si="26"/>
        <v>423.61043875569845</v>
      </c>
      <c r="E346" s="84">
        <f t="shared" si="27"/>
        <v>648.87493220289548</v>
      </c>
      <c r="F346" s="84">
        <f t="shared" si="28"/>
        <v>69952.864860413509</v>
      </c>
    </row>
    <row r="347" spans="2:6" x14ac:dyDescent="0.25">
      <c r="B347" s="1">
        <v>278</v>
      </c>
      <c r="C347" s="84">
        <f t="shared" si="25"/>
        <v>-1072.4853709585939</v>
      </c>
      <c r="D347" s="85">
        <f t="shared" si="26"/>
        <v>419.71718916248113</v>
      </c>
      <c r="E347" s="84">
        <f t="shared" si="27"/>
        <v>652.76818179611269</v>
      </c>
      <c r="F347" s="84">
        <f t="shared" si="28"/>
        <v>69300.096678617396</v>
      </c>
    </row>
    <row r="348" spans="2:6" x14ac:dyDescent="0.25">
      <c r="B348" s="1">
        <v>279</v>
      </c>
      <c r="C348" s="84">
        <f t="shared" si="25"/>
        <v>-1072.4853709585939</v>
      </c>
      <c r="D348" s="85">
        <f t="shared" si="26"/>
        <v>415.80058007170442</v>
      </c>
      <c r="E348" s="84">
        <f t="shared" si="27"/>
        <v>656.68479088688946</v>
      </c>
      <c r="F348" s="84">
        <f t="shared" si="28"/>
        <v>68643.411887730501</v>
      </c>
    </row>
    <row r="349" spans="2:6" x14ac:dyDescent="0.25">
      <c r="B349" s="1">
        <v>280</v>
      </c>
      <c r="C349" s="84">
        <f t="shared" si="25"/>
        <v>-1072.4853709585939</v>
      </c>
      <c r="D349" s="85">
        <f t="shared" si="26"/>
        <v>411.86047132638305</v>
      </c>
      <c r="E349" s="84">
        <f t="shared" si="27"/>
        <v>660.62489963221083</v>
      </c>
      <c r="F349" s="84">
        <f t="shared" si="28"/>
        <v>67982.786988098291</v>
      </c>
    </row>
    <row r="350" spans="2:6" x14ac:dyDescent="0.25">
      <c r="B350" s="1">
        <v>281</v>
      </c>
      <c r="C350" s="84">
        <f t="shared" si="25"/>
        <v>-1072.4853709585939</v>
      </c>
      <c r="D350" s="85">
        <f t="shared" si="26"/>
        <v>407.89672192858978</v>
      </c>
      <c r="E350" s="84">
        <f t="shared" si="27"/>
        <v>664.58864903000404</v>
      </c>
      <c r="F350" s="84">
        <f t="shared" si="28"/>
        <v>67318.198339068287</v>
      </c>
    </row>
    <row r="351" spans="2:6" x14ac:dyDescent="0.25">
      <c r="B351" s="1">
        <v>282</v>
      </c>
      <c r="C351" s="84">
        <f t="shared" si="25"/>
        <v>-1072.4853709585939</v>
      </c>
      <c r="D351" s="85">
        <f t="shared" si="26"/>
        <v>403.90919003440973</v>
      </c>
      <c r="E351" s="84">
        <f t="shared" si="27"/>
        <v>668.5761809241842</v>
      </c>
      <c r="F351" s="84">
        <f t="shared" si="28"/>
        <v>66649.622158144106</v>
      </c>
    </row>
    <row r="352" spans="2:6" x14ac:dyDescent="0.25">
      <c r="B352" s="1">
        <v>283</v>
      </c>
      <c r="C352" s="84">
        <f t="shared" si="25"/>
        <v>-1072.4853709585939</v>
      </c>
      <c r="D352" s="85">
        <f t="shared" si="26"/>
        <v>399.89773294886464</v>
      </c>
      <c r="E352" s="84">
        <f t="shared" si="27"/>
        <v>672.58763800972929</v>
      </c>
      <c r="F352" s="84">
        <f t="shared" si="28"/>
        <v>65977.034520134373</v>
      </c>
    </row>
    <row r="353" spans="2:6" x14ac:dyDescent="0.25">
      <c r="B353" s="1">
        <v>284</v>
      </c>
      <c r="C353" s="84">
        <f t="shared" si="25"/>
        <v>-1072.4853709585939</v>
      </c>
      <c r="D353" s="85">
        <f t="shared" si="26"/>
        <v>395.86220712080626</v>
      </c>
      <c r="E353" s="84">
        <f t="shared" si="27"/>
        <v>676.62316383778762</v>
      </c>
      <c r="F353" s="84">
        <f t="shared" si="28"/>
        <v>65300.411356296587</v>
      </c>
    </row>
    <row r="354" spans="2:6" x14ac:dyDescent="0.25">
      <c r="B354" s="1">
        <v>285</v>
      </c>
      <c r="C354" s="84">
        <f t="shared" si="25"/>
        <v>-1072.4853709585939</v>
      </c>
      <c r="D354" s="85">
        <f t="shared" si="26"/>
        <v>391.80246813777961</v>
      </c>
      <c r="E354" s="84">
        <f t="shared" si="27"/>
        <v>680.68290282081421</v>
      </c>
      <c r="F354" s="84">
        <f t="shared" si="28"/>
        <v>64619.728453475771</v>
      </c>
    </row>
    <row r="355" spans="2:6" x14ac:dyDescent="0.25">
      <c r="B355" s="1">
        <v>286</v>
      </c>
      <c r="C355" s="84">
        <f t="shared" si="25"/>
        <v>-1072.4853709585939</v>
      </c>
      <c r="D355" s="85">
        <f t="shared" si="26"/>
        <v>387.71837072085464</v>
      </c>
      <c r="E355" s="84">
        <f t="shared" si="27"/>
        <v>684.76700023773924</v>
      </c>
      <c r="F355" s="84">
        <f t="shared" si="28"/>
        <v>63934.961453238029</v>
      </c>
    </row>
    <row r="356" spans="2:6" x14ac:dyDescent="0.25">
      <c r="B356" s="1">
        <v>287</v>
      </c>
      <c r="C356" s="84">
        <f t="shared" si="25"/>
        <v>-1072.4853709585939</v>
      </c>
      <c r="D356" s="85">
        <f t="shared" si="26"/>
        <v>383.60976871942825</v>
      </c>
      <c r="E356" s="84">
        <f t="shared" si="27"/>
        <v>688.87560223916557</v>
      </c>
      <c r="F356" s="84">
        <f t="shared" si="28"/>
        <v>63246.085850998861</v>
      </c>
    </row>
    <row r="357" spans="2:6" x14ac:dyDescent="0.25">
      <c r="B357" s="1">
        <v>288</v>
      </c>
      <c r="C357" s="84">
        <f t="shared" si="25"/>
        <v>-1072.4853709585939</v>
      </c>
      <c r="D357" s="85">
        <f t="shared" si="26"/>
        <v>379.4765151059932</v>
      </c>
      <c r="E357" s="84">
        <f t="shared" si="27"/>
        <v>693.00885585260062</v>
      </c>
      <c r="F357" s="84">
        <f t="shared" si="28"/>
        <v>62553.076995146257</v>
      </c>
    </row>
    <row r="358" spans="2:6" x14ac:dyDescent="0.25">
      <c r="B358" s="1">
        <v>289</v>
      </c>
      <c r="C358" s="84">
        <f t="shared" si="25"/>
        <v>-1072.4853709585939</v>
      </c>
      <c r="D358" s="85">
        <f t="shared" si="26"/>
        <v>375.31846197087754</v>
      </c>
      <c r="E358" s="84">
        <f t="shared" si="27"/>
        <v>697.1669089877164</v>
      </c>
      <c r="F358" s="84">
        <f t="shared" si="28"/>
        <v>61855.910086158539</v>
      </c>
    </row>
    <row r="359" spans="2:6" x14ac:dyDescent="0.25">
      <c r="B359" s="1">
        <v>290</v>
      </c>
      <c r="C359" s="84">
        <f t="shared" si="25"/>
        <v>-1072.4853709585939</v>
      </c>
      <c r="D359" s="85">
        <f t="shared" si="26"/>
        <v>371.1354605169513</v>
      </c>
      <c r="E359" s="84">
        <f t="shared" si="27"/>
        <v>701.34991044164258</v>
      </c>
      <c r="F359" s="84">
        <f t="shared" si="28"/>
        <v>61154.560175716899</v>
      </c>
    </row>
    <row r="360" spans="2:6" x14ac:dyDescent="0.25">
      <c r="B360" s="1">
        <v>291</v>
      </c>
      <c r="C360" s="84">
        <f t="shared" si="25"/>
        <v>-1072.4853709585939</v>
      </c>
      <c r="D360" s="85">
        <f t="shared" si="26"/>
        <v>366.9273610543014</v>
      </c>
      <c r="E360" s="84">
        <f t="shared" si="27"/>
        <v>705.55800990429248</v>
      </c>
      <c r="F360" s="84">
        <f t="shared" si="28"/>
        <v>60449.002165812606</v>
      </c>
    </row>
    <row r="361" spans="2:6" x14ac:dyDescent="0.25">
      <c r="B361" s="1">
        <v>292</v>
      </c>
      <c r="C361" s="84">
        <f t="shared" si="25"/>
        <v>-1072.4853709585939</v>
      </c>
      <c r="D361" s="85">
        <f t="shared" si="26"/>
        <v>362.69401299487566</v>
      </c>
      <c r="E361" s="84">
        <f t="shared" si="27"/>
        <v>709.79135796371816</v>
      </c>
      <c r="F361" s="84">
        <f t="shared" si="28"/>
        <v>59739.210807848889</v>
      </c>
    </row>
    <row r="362" spans="2:6" x14ac:dyDescent="0.25">
      <c r="B362" s="1">
        <v>293</v>
      </c>
      <c r="C362" s="84">
        <f t="shared" si="25"/>
        <v>-1072.4853709585939</v>
      </c>
      <c r="D362" s="85">
        <f t="shared" si="26"/>
        <v>358.43526484709338</v>
      </c>
      <c r="E362" s="84">
        <f t="shared" si="27"/>
        <v>714.05010611150055</v>
      </c>
      <c r="F362" s="84">
        <f t="shared" si="28"/>
        <v>59025.16070173739</v>
      </c>
    </row>
    <row r="363" spans="2:6" x14ac:dyDescent="0.25">
      <c r="B363" s="1">
        <v>294</v>
      </c>
      <c r="C363" s="84">
        <f t="shared" si="25"/>
        <v>-1072.4853709585939</v>
      </c>
      <c r="D363" s="85">
        <f t="shared" si="26"/>
        <v>354.15096421042443</v>
      </c>
      <c r="E363" s="84">
        <f t="shared" si="27"/>
        <v>718.33440674816939</v>
      </c>
      <c r="F363" s="84">
        <f t="shared" si="28"/>
        <v>58306.826294989223</v>
      </c>
    </row>
    <row r="364" spans="2:6" x14ac:dyDescent="0.25">
      <c r="B364" s="1">
        <v>295</v>
      </c>
      <c r="C364" s="84">
        <f t="shared" si="25"/>
        <v>-1072.4853709585939</v>
      </c>
      <c r="D364" s="85">
        <f t="shared" si="26"/>
        <v>349.84095776993536</v>
      </c>
      <c r="E364" s="84">
        <f t="shared" si="27"/>
        <v>722.64441318865852</v>
      </c>
      <c r="F364" s="84">
        <f t="shared" si="28"/>
        <v>57584.181881800563</v>
      </c>
    </row>
    <row r="365" spans="2:6" x14ac:dyDescent="0.25">
      <c r="B365" s="1">
        <v>296</v>
      </c>
      <c r="C365" s="84">
        <f t="shared" si="25"/>
        <v>-1072.4853709585939</v>
      </c>
      <c r="D365" s="85">
        <f t="shared" si="26"/>
        <v>345.50509129080342</v>
      </c>
      <c r="E365" s="84">
        <f t="shared" si="27"/>
        <v>726.98027966779046</v>
      </c>
      <c r="F365" s="84">
        <f t="shared" si="28"/>
        <v>56857.201602132773</v>
      </c>
    </row>
    <row r="366" spans="2:6" x14ac:dyDescent="0.25">
      <c r="B366" s="1">
        <v>297</v>
      </c>
      <c r="C366" s="84">
        <f t="shared" si="25"/>
        <v>-1072.4853709585939</v>
      </c>
      <c r="D366" s="85">
        <f t="shared" si="26"/>
        <v>341.14320961279668</v>
      </c>
      <c r="E366" s="84">
        <f t="shared" si="27"/>
        <v>731.34216134579719</v>
      </c>
      <c r="F366" s="84">
        <f t="shared" si="28"/>
        <v>56125.859440786975</v>
      </c>
    </row>
    <row r="367" spans="2:6" x14ac:dyDescent="0.25">
      <c r="B367" s="1">
        <v>298</v>
      </c>
      <c r="C367" s="84">
        <f t="shared" si="25"/>
        <v>-1072.4853709585939</v>
      </c>
      <c r="D367" s="85">
        <f t="shared" si="26"/>
        <v>336.75515664472192</v>
      </c>
      <c r="E367" s="84">
        <f t="shared" si="27"/>
        <v>735.73021431387201</v>
      </c>
      <c r="F367" s="84">
        <f t="shared" si="28"/>
        <v>55390.129226473102</v>
      </c>
    </row>
    <row r="368" spans="2:6" x14ac:dyDescent="0.25">
      <c r="B368" s="1">
        <v>299</v>
      </c>
      <c r="C368" s="84">
        <f t="shared" si="25"/>
        <v>-1072.4853709585939</v>
      </c>
      <c r="D368" s="85">
        <f t="shared" si="26"/>
        <v>332.34077535883864</v>
      </c>
      <c r="E368" s="84">
        <f t="shared" si="27"/>
        <v>740.14459559975523</v>
      </c>
      <c r="F368" s="84">
        <f t="shared" si="28"/>
        <v>54649.984630873347</v>
      </c>
    </row>
    <row r="369" spans="2:6" x14ac:dyDescent="0.25">
      <c r="B369" s="1">
        <v>300</v>
      </c>
      <c r="C369" s="84">
        <f t="shared" si="25"/>
        <v>-1072.4853709585939</v>
      </c>
      <c r="D369" s="85">
        <f t="shared" si="26"/>
        <v>327.89990778524015</v>
      </c>
      <c r="E369" s="84">
        <f t="shared" si="27"/>
        <v>744.58546317335367</v>
      </c>
      <c r="F369" s="84">
        <f t="shared" si="28"/>
        <v>53905.399167699994</v>
      </c>
    </row>
    <row r="370" spans="2:6" x14ac:dyDescent="0.25">
      <c r="B370" s="1">
        <v>301</v>
      </c>
      <c r="C370" s="84">
        <f t="shared" si="25"/>
        <v>-1072.4853709585939</v>
      </c>
      <c r="D370" s="85">
        <f t="shared" si="26"/>
        <v>323.43239500620001</v>
      </c>
      <c r="E370" s="84">
        <f t="shared" si="27"/>
        <v>749.05297595239381</v>
      </c>
      <c r="F370" s="84">
        <f t="shared" si="28"/>
        <v>53156.346191747602</v>
      </c>
    </row>
    <row r="371" spans="2:6" x14ac:dyDescent="0.25">
      <c r="B371" s="1">
        <v>302</v>
      </c>
      <c r="C371" s="84">
        <f t="shared" si="25"/>
        <v>-1072.4853709585939</v>
      </c>
      <c r="D371" s="85">
        <f t="shared" si="26"/>
        <v>318.93807715048564</v>
      </c>
      <c r="E371" s="84">
        <f t="shared" si="27"/>
        <v>753.54729380810818</v>
      </c>
      <c r="F371" s="84">
        <f t="shared" si="28"/>
        <v>52402.798897939494</v>
      </c>
    </row>
    <row r="372" spans="2:6" x14ac:dyDescent="0.25">
      <c r="B372" s="1">
        <v>303</v>
      </c>
      <c r="C372" s="84">
        <f t="shared" si="25"/>
        <v>-1072.4853709585939</v>
      </c>
      <c r="D372" s="85">
        <f t="shared" si="26"/>
        <v>314.41679338763703</v>
      </c>
      <c r="E372" s="84">
        <f t="shared" si="27"/>
        <v>758.0685775709569</v>
      </c>
      <c r="F372" s="84">
        <f t="shared" si="28"/>
        <v>51644.730320368537</v>
      </c>
    </row>
    <row r="373" spans="2:6" x14ac:dyDescent="0.25">
      <c r="B373" s="1">
        <v>304</v>
      </c>
      <c r="C373" s="84">
        <f t="shared" si="25"/>
        <v>-1072.4853709585939</v>
      </c>
      <c r="D373" s="85">
        <f t="shared" si="26"/>
        <v>309.86838192221126</v>
      </c>
      <c r="E373" s="84">
        <f t="shared" si="27"/>
        <v>762.61698903638262</v>
      </c>
      <c r="F373" s="84">
        <f t="shared" si="28"/>
        <v>50882.113331332155</v>
      </c>
    </row>
    <row r="374" spans="2:6" x14ac:dyDescent="0.25">
      <c r="B374" s="1">
        <v>305</v>
      </c>
      <c r="C374" s="84">
        <f t="shared" si="25"/>
        <v>-1072.4853709585939</v>
      </c>
      <c r="D374" s="85">
        <f t="shared" si="26"/>
        <v>305.29267998799298</v>
      </c>
      <c r="E374" s="84">
        <f t="shared" si="27"/>
        <v>767.19269097060089</v>
      </c>
      <c r="F374" s="84">
        <f t="shared" si="28"/>
        <v>50114.920640361554</v>
      </c>
    </row>
    <row r="375" spans="2:6" x14ac:dyDescent="0.25">
      <c r="B375" s="1">
        <v>306</v>
      </c>
      <c r="C375" s="84">
        <f t="shared" si="25"/>
        <v>-1072.4853709585939</v>
      </c>
      <c r="D375" s="85">
        <f t="shared" si="26"/>
        <v>300.68952384216936</v>
      </c>
      <c r="E375" s="84">
        <f t="shared" si="27"/>
        <v>771.79584711642451</v>
      </c>
      <c r="F375" s="84">
        <f t="shared" si="28"/>
        <v>49343.12479324513</v>
      </c>
    </row>
    <row r="376" spans="2:6" x14ac:dyDescent="0.25">
      <c r="B376" s="1">
        <v>307</v>
      </c>
      <c r="C376" s="84">
        <f t="shared" si="25"/>
        <v>-1072.4853709585939</v>
      </c>
      <c r="D376" s="85">
        <f t="shared" si="26"/>
        <v>296.0587487594708</v>
      </c>
      <c r="E376" s="84">
        <f t="shared" si="27"/>
        <v>776.42662219912313</v>
      </c>
      <c r="F376" s="84">
        <f t="shared" si="28"/>
        <v>48566.69817104601</v>
      </c>
    </row>
    <row r="377" spans="2:6" x14ac:dyDescent="0.25">
      <c r="B377" s="1">
        <v>308</v>
      </c>
      <c r="C377" s="84">
        <f t="shared" si="25"/>
        <v>-1072.4853709585939</v>
      </c>
      <c r="D377" s="85">
        <f t="shared" si="26"/>
        <v>291.40018902627611</v>
      </c>
      <c r="E377" s="84">
        <f t="shared" si="27"/>
        <v>781.08518193231771</v>
      </c>
      <c r="F377" s="84">
        <f t="shared" si="28"/>
        <v>47785.612989113695</v>
      </c>
    </row>
    <row r="378" spans="2:6" x14ac:dyDescent="0.25">
      <c r="B378" s="1">
        <v>309</v>
      </c>
      <c r="C378" s="84">
        <f t="shared" si="25"/>
        <v>-1072.4853709585939</v>
      </c>
      <c r="D378" s="85">
        <f t="shared" si="26"/>
        <v>286.71367793468221</v>
      </c>
      <c r="E378" s="84">
        <f t="shared" si="27"/>
        <v>785.77169302391167</v>
      </c>
      <c r="F378" s="84">
        <f t="shared" si="28"/>
        <v>46999.841296089784</v>
      </c>
    </row>
    <row r="379" spans="2:6" x14ac:dyDescent="0.25">
      <c r="B379" s="1">
        <v>310</v>
      </c>
      <c r="C379" s="84">
        <f t="shared" si="25"/>
        <v>-1072.4853709585939</v>
      </c>
      <c r="D379" s="85">
        <f t="shared" si="26"/>
        <v>281.9990477765387</v>
      </c>
      <c r="E379" s="84">
        <f t="shared" si="27"/>
        <v>790.48632318205523</v>
      </c>
      <c r="F379" s="84">
        <f t="shared" si="28"/>
        <v>46209.354972907728</v>
      </c>
    </row>
    <row r="380" spans="2:6" x14ac:dyDescent="0.25">
      <c r="B380" s="1">
        <v>311</v>
      </c>
      <c r="C380" s="84">
        <f t="shared" si="25"/>
        <v>-1072.4853709585939</v>
      </c>
      <c r="D380" s="85">
        <f t="shared" si="26"/>
        <v>277.25612983744639</v>
      </c>
      <c r="E380" s="84">
        <f t="shared" si="27"/>
        <v>795.22924112114742</v>
      </c>
      <c r="F380" s="84">
        <f t="shared" si="28"/>
        <v>45414.125731786582</v>
      </c>
    </row>
    <row r="381" spans="2:6" x14ac:dyDescent="0.25">
      <c r="B381" s="1">
        <v>312</v>
      </c>
      <c r="C381" s="84">
        <f t="shared" si="25"/>
        <v>-1072.4853709585939</v>
      </c>
      <c r="D381" s="85">
        <f t="shared" si="26"/>
        <v>272.4847543907195</v>
      </c>
      <c r="E381" s="84">
        <f t="shared" si="27"/>
        <v>800.00061656787443</v>
      </c>
      <c r="F381" s="84">
        <f t="shared" si="28"/>
        <v>44614.125115218711</v>
      </c>
    </row>
    <row r="382" spans="2:6" x14ac:dyDescent="0.25">
      <c r="B382" s="1">
        <v>313</v>
      </c>
      <c r="C382" s="84">
        <f t="shared" si="25"/>
        <v>-1072.4853709585939</v>
      </c>
      <c r="D382" s="85">
        <f t="shared" si="26"/>
        <v>267.68475069131233</v>
      </c>
      <c r="E382" s="84">
        <f t="shared" si="27"/>
        <v>804.8006202672816</v>
      </c>
      <c r="F382" s="84">
        <f t="shared" si="28"/>
        <v>43809.324494951426</v>
      </c>
    </row>
    <row r="383" spans="2:6" x14ac:dyDescent="0.25">
      <c r="B383" s="1">
        <v>314</v>
      </c>
      <c r="C383" s="84">
        <f t="shared" si="25"/>
        <v>-1072.4853709585939</v>
      </c>
      <c r="D383" s="85">
        <f t="shared" si="26"/>
        <v>262.85594696970855</v>
      </c>
      <c r="E383" s="84">
        <f t="shared" si="27"/>
        <v>809.62942398888526</v>
      </c>
      <c r="F383" s="84">
        <f t="shared" si="28"/>
        <v>42999.695070962538</v>
      </c>
    </row>
    <row r="384" spans="2:6" x14ac:dyDescent="0.25">
      <c r="B384" s="1">
        <v>315</v>
      </c>
      <c r="C384" s="84">
        <f t="shared" si="25"/>
        <v>-1072.4853709585939</v>
      </c>
      <c r="D384" s="85">
        <f t="shared" si="26"/>
        <v>257.99817042577524</v>
      </c>
      <c r="E384" s="84">
        <f t="shared" si="27"/>
        <v>814.48720053281863</v>
      </c>
      <c r="F384" s="84">
        <f t="shared" si="28"/>
        <v>42185.207870429716</v>
      </c>
    </row>
    <row r="385" spans="2:6" x14ac:dyDescent="0.25">
      <c r="B385" s="1">
        <v>316</v>
      </c>
      <c r="C385" s="84">
        <f t="shared" si="25"/>
        <v>-1072.4853709585939</v>
      </c>
      <c r="D385" s="85">
        <f t="shared" si="26"/>
        <v>253.11124722257833</v>
      </c>
      <c r="E385" s="84">
        <f t="shared" si="27"/>
        <v>819.37412373601558</v>
      </c>
      <c r="F385" s="84">
        <f t="shared" si="28"/>
        <v>41365.833746693701</v>
      </c>
    </row>
    <row r="386" spans="2:6" x14ac:dyDescent="0.25">
      <c r="B386" s="1">
        <v>317</v>
      </c>
      <c r="C386" s="84">
        <f t="shared" si="25"/>
        <v>-1072.4853709585939</v>
      </c>
      <c r="D386" s="85">
        <f t="shared" si="26"/>
        <v>248.19500248016223</v>
      </c>
      <c r="E386" s="84">
        <f t="shared" si="27"/>
        <v>824.29036847843167</v>
      </c>
      <c r="F386" s="84">
        <f t="shared" si="28"/>
        <v>40541.543378215269</v>
      </c>
    </row>
    <row r="387" spans="2:6" x14ac:dyDescent="0.25">
      <c r="B387" s="1">
        <v>318</v>
      </c>
      <c r="C387" s="84">
        <f t="shared" si="25"/>
        <v>-1072.4853709585939</v>
      </c>
      <c r="D387" s="85">
        <f t="shared" si="26"/>
        <v>243.24926026929165</v>
      </c>
      <c r="E387" s="84">
        <f t="shared" si="27"/>
        <v>829.23611068930222</v>
      </c>
      <c r="F387" s="84">
        <f t="shared" si="28"/>
        <v>39712.307267525968</v>
      </c>
    </row>
    <row r="388" spans="2:6" x14ac:dyDescent="0.25">
      <c r="B388" s="1">
        <v>319</v>
      </c>
      <c r="C388" s="84">
        <f t="shared" si="25"/>
        <v>-1072.4853709585939</v>
      </c>
      <c r="D388" s="85">
        <f t="shared" si="26"/>
        <v>238.27384360515586</v>
      </c>
      <c r="E388" s="84">
        <f t="shared" si="27"/>
        <v>834.21152735343799</v>
      </c>
      <c r="F388" s="84">
        <f t="shared" si="28"/>
        <v>38878.095740172532</v>
      </c>
    </row>
    <row r="389" spans="2:6" x14ac:dyDescent="0.25">
      <c r="B389" s="1">
        <v>320</v>
      </c>
      <c r="C389" s="84">
        <f t="shared" si="25"/>
        <v>-1072.4853709585939</v>
      </c>
      <c r="D389" s="85">
        <f t="shared" si="26"/>
        <v>233.26857444103521</v>
      </c>
      <c r="E389" s="84">
        <f t="shared" si="27"/>
        <v>839.21679651755869</v>
      </c>
      <c r="F389" s="84">
        <f t="shared" si="28"/>
        <v>38038.87894365497</v>
      </c>
    </row>
    <row r="390" spans="2:6" x14ac:dyDescent="0.25">
      <c r="B390" s="1">
        <v>321</v>
      </c>
      <c r="C390" s="84">
        <f t="shared" ref="C390:C429" si="29">PMT(7.2%/12,30*12,$F$69,,0)</f>
        <v>-1072.4853709585939</v>
      </c>
      <c r="D390" s="85">
        <f t="shared" si="26"/>
        <v>228.23327366192984</v>
      </c>
      <c r="E390" s="84">
        <f t="shared" si="27"/>
        <v>844.25209729666403</v>
      </c>
      <c r="F390" s="84">
        <f t="shared" si="28"/>
        <v>37194.626846358304</v>
      </c>
    </row>
    <row r="391" spans="2:6" x14ac:dyDescent="0.25">
      <c r="B391" s="1">
        <v>322</v>
      </c>
      <c r="C391" s="84">
        <f t="shared" si="29"/>
        <v>-1072.4853709585939</v>
      </c>
      <c r="D391" s="85">
        <f t="shared" si="26"/>
        <v>223.16776107814985</v>
      </c>
      <c r="E391" s="84">
        <f t="shared" si="27"/>
        <v>849.31760988044402</v>
      </c>
      <c r="F391" s="84">
        <f t="shared" si="28"/>
        <v>36345.309236477857</v>
      </c>
    </row>
    <row r="392" spans="2:6" x14ac:dyDescent="0.25">
      <c r="B392" s="1">
        <v>323</v>
      </c>
      <c r="C392" s="84">
        <f t="shared" si="29"/>
        <v>-1072.4853709585939</v>
      </c>
      <c r="D392" s="85">
        <f t="shared" si="26"/>
        <v>218.07185541886716</v>
      </c>
      <c r="E392" s="84">
        <f t="shared" si="27"/>
        <v>854.41351553972675</v>
      </c>
      <c r="F392" s="84">
        <f t="shared" si="28"/>
        <v>35490.895720938133</v>
      </c>
    </row>
    <row r="393" spans="2:6" x14ac:dyDescent="0.25">
      <c r="B393" s="1">
        <v>324</v>
      </c>
      <c r="C393" s="84">
        <f t="shared" si="29"/>
        <v>-1072.4853709585939</v>
      </c>
      <c r="D393" s="85">
        <f t="shared" si="26"/>
        <v>212.94537432562882</v>
      </c>
      <c r="E393" s="84">
        <f t="shared" si="27"/>
        <v>859.53999663296509</v>
      </c>
      <c r="F393" s="84">
        <f t="shared" si="28"/>
        <v>34631.355724305169</v>
      </c>
    </row>
    <row r="394" spans="2:6" x14ac:dyDescent="0.25">
      <c r="B394" s="1">
        <v>325</v>
      </c>
      <c r="C394" s="84">
        <f t="shared" si="29"/>
        <v>-1072.4853709585939</v>
      </c>
      <c r="D394" s="85">
        <f t="shared" si="26"/>
        <v>207.78813434583105</v>
      </c>
      <c r="E394" s="84">
        <f t="shared" si="27"/>
        <v>864.69723661276282</v>
      </c>
      <c r="F394" s="84">
        <f t="shared" si="28"/>
        <v>33766.65848769241</v>
      </c>
    </row>
    <row r="395" spans="2:6" x14ac:dyDescent="0.25">
      <c r="B395" s="1">
        <v>326</v>
      </c>
      <c r="C395" s="84">
        <f t="shared" si="29"/>
        <v>-1072.4853709585939</v>
      </c>
      <c r="D395" s="85">
        <f t="shared" si="26"/>
        <v>202.59995092615449</v>
      </c>
      <c r="E395" s="84">
        <f t="shared" si="27"/>
        <v>869.88542003243936</v>
      </c>
      <c r="F395" s="84">
        <f t="shared" si="28"/>
        <v>32896.773067659968</v>
      </c>
    </row>
    <row r="396" spans="2:6" x14ac:dyDescent="0.25">
      <c r="B396" s="1">
        <v>327</v>
      </c>
      <c r="C396" s="84">
        <f t="shared" si="29"/>
        <v>-1072.4853709585939</v>
      </c>
      <c r="D396" s="85">
        <f t="shared" si="26"/>
        <v>197.38063840595984</v>
      </c>
      <c r="E396" s="84">
        <f t="shared" si="27"/>
        <v>875.104732552634</v>
      </c>
      <c r="F396" s="84">
        <f t="shared" si="28"/>
        <v>32021.668335107333</v>
      </c>
    </row>
    <row r="397" spans="2:6" x14ac:dyDescent="0.25">
      <c r="B397" s="1">
        <v>328</v>
      </c>
      <c r="C397" s="84">
        <f t="shared" si="29"/>
        <v>-1072.4853709585939</v>
      </c>
      <c r="D397" s="85">
        <f t="shared" si="26"/>
        <v>192.13001001064401</v>
      </c>
      <c r="E397" s="84">
        <f t="shared" si="27"/>
        <v>880.35536094794986</v>
      </c>
      <c r="F397" s="84">
        <f t="shared" si="28"/>
        <v>31141.312974159384</v>
      </c>
    </row>
    <row r="398" spans="2:6" x14ac:dyDescent="0.25">
      <c r="B398" s="1">
        <v>329</v>
      </c>
      <c r="C398" s="84">
        <f t="shared" si="29"/>
        <v>-1072.4853709585939</v>
      </c>
      <c r="D398" s="85">
        <f t="shared" si="26"/>
        <v>186.84787784495632</v>
      </c>
      <c r="E398" s="84">
        <f t="shared" si="27"/>
        <v>885.63749311363756</v>
      </c>
      <c r="F398" s="84">
        <f t="shared" si="28"/>
        <v>30255.675481045746</v>
      </c>
    </row>
    <row r="399" spans="2:6" x14ac:dyDescent="0.25">
      <c r="B399" s="1">
        <v>330</v>
      </c>
      <c r="C399" s="84">
        <f t="shared" si="29"/>
        <v>-1072.4853709585939</v>
      </c>
      <c r="D399" s="85">
        <f t="shared" si="26"/>
        <v>181.53405288627448</v>
      </c>
      <c r="E399" s="84">
        <f t="shared" si="27"/>
        <v>890.9513180723194</v>
      </c>
      <c r="F399" s="84">
        <f t="shared" si="28"/>
        <v>29364.724162973427</v>
      </c>
    </row>
    <row r="400" spans="2:6" x14ac:dyDescent="0.25">
      <c r="B400" s="1">
        <v>331</v>
      </c>
      <c r="C400" s="84">
        <f t="shared" si="29"/>
        <v>-1072.4853709585939</v>
      </c>
      <c r="D400" s="85">
        <f t="shared" si="26"/>
        <v>176.18834497784056</v>
      </c>
      <c r="E400" s="84">
        <f t="shared" si="27"/>
        <v>896.29702598075335</v>
      </c>
      <c r="F400" s="84">
        <f t="shared" si="28"/>
        <v>28468.427136992676</v>
      </c>
    </row>
    <row r="401" spans="2:6" x14ac:dyDescent="0.25">
      <c r="B401" s="1">
        <v>332</v>
      </c>
      <c r="C401" s="84">
        <f t="shared" si="29"/>
        <v>-1072.4853709585939</v>
      </c>
      <c r="D401" s="85">
        <f t="shared" si="26"/>
        <v>170.81056282195607</v>
      </c>
      <c r="E401" s="84">
        <f t="shared" si="27"/>
        <v>901.67480813663781</v>
      </c>
      <c r="F401" s="84">
        <f t="shared" si="28"/>
        <v>27566.752328856037</v>
      </c>
    </row>
    <row r="402" spans="2:6" x14ac:dyDescent="0.25">
      <c r="B402" s="1">
        <v>333</v>
      </c>
      <c r="C402" s="84">
        <f t="shared" si="29"/>
        <v>-1072.4853709585939</v>
      </c>
      <c r="D402" s="85">
        <f t="shared" si="26"/>
        <v>165.40051397313624</v>
      </c>
      <c r="E402" s="84">
        <f t="shared" si="27"/>
        <v>907.08485698545769</v>
      </c>
      <c r="F402" s="84">
        <f t="shared" si="28"/>
        <v>26659.66747187058</v>
      </c>
    </row>
    <row r="403" spans="2:6" x14ac:dyDescent="0.25">
      <c r="B403" s="1">
        <v>334</v>
      </c>
      <c r="C403" s="84">
        <f t="shared" si="29"/>
        <v>-1072.4853709585939</v>
      </c>
      <c r="D403" s="85">
        <f t="shared" ref="D403:D429" si="30">F402*7.2%/12</f>
        <v>159.95800483122349</v>
      </c>
      <c r="E403" s="84">
        <f t="shared" ref="E403:E429" si="31">-(C403+D403)</f>
        <v>912.52736612737044</v>
      </c>
      <c r="F403" s="84">
        <f t="shared" ref="F403:F429" si="32">F402-E403</f>
        <v>25747.140105743209</v>
      </c>
    </row>
    <row r="404" spans="2:6" x14ac:dyDescent="0.25">
      <c r="B404" s="1">
        <v>335</v>
      </c>
      <c r="C404" s="84">
        <f t="shared" si="29"/>
        <v>-1072.4853709585939</v>
      </c>
      <c r="D404" s="85">
        <f t="shared" si="30"/>
        <v>154.48284063445928</v>
      </c>
      <c r="E404" s="84">
        <f t="shared" si="31"/>
        <v>918.00253032413457</v>
      </c>
      <c r="F404" s="84">
        <f t="shared" si="32"/>
        <v>24829.137575419074</v>
      </c>
    </row>
    <row r="405" spans="2:6" x14ac:dyDescent="0.25">
      <c r="B405" s="1">
        <v>336</v>
      </c>
      <c r="C405" s="84">
        <f t="shared" si="29"/>
        <v>-1072.4853709585939</v>
      </c>
      <c r="D405" s="85">
        <f t="shared" si="30"/>
        <v>148.97482545251447</v>
      </c>
      <c r="E405" s="84">
        <f t="shared" si="31"/>
        <v>923.51054550607944</v>
      </c>
      <c r="F405" s="84">
        <f t="shared" si="32"/>
        <v>23905.627029912994</v>
      </c>
    </row>
    <row r="406" spans="2:6" x14ac:dyDescent="0.25">
      <c r="B406" s="1">
        <v>337</v>
      </c>
      <c r="C406" s="84">
        <f t="shared" si="29"/>
        <v>-1072.4853709585939</v>
      </c>
      <c r="D406" s="85">
        <f t="shared" si="30"/>
        <v>143.43376217947798</v>
      </c>
      <c r="E406" s="84">
        <f t="shared" si="31"/>
        <v>929.0516087791159</v>
      </c>
      <c r="F406" s="84">
        <f t="shared" si="32"/>
        <v>22976.575421133879</v>
      </c>
    </row>
    <row r="407" spans="2:6" x14ac:dyDescent="0.25">
      <c r="B407" s="1">
        <v>338</v>
      </c>
      <c r="C407" s="84">
        <f t="shared" si="29"/>
        <v>-1072.4853709585939</v>
      </c>
      <c r="D407" s="85">
        <f t="shared" si="30"/>
        <v>137.8594525268033</v>
      </c>
      <c r="E407" s="84">
        <f t="shared" si="31"/>
        <v>934.62591843179052</v>
      </c>
      <c r="F407" s="84">
        <f t="shared" si="32"/>
        <v>22041.949502702089</v>
      </c>
    </row>
    <row r="408" spans="2:6" x14ac:dyDescent="0.25">
      <c r="B408" s="1">
        <v>339</v>
      </c>
      <c r="C408" s="84">
        <f t="shared" si="29"/>
        <v>-1072.4853709585939</v>
      </c>
      <c r="D408" s="85">
        <f t="shared" si="30"/>
        <v>132.25169701621255</v>
      </c>
      <c r="E408" s="84">
        <f t="shared" si="31"/>
        <v>940.2336739423813</v>
      </c>
      <c r="F408" s="84">
        <f t="shared" si="32"/>
        <v>21101.715828759709</v>
      </c>
    </row>
    <row r="409" spans="2:6" x14ac:dyDescent="0.25">
      <c r="B409" s="1">
        <v>340</v>
      </c>
      <c r="C409" s="84">
        <f t="shared" si="29"/>
        <v>-1072.4853709585939</v>
      </c>
      <c r="D409" s="85">
        <f t="shared" si="30"/>
        <v>126.61029497255826</v>
      </c>
      <c r="E409" s="84">
        <f t="shared" si="31"/>
        <v>945.87507598603565</v>
      </c>
      <c r="F409" s="84">
        <f t="shared" si="32"/>
        <v>20155.840752773674</v>
      </c>
    </row>
    <row r="410" spans="2:6" x14ac:dyDescent="0.25">
      <c r="B410" s="1">
        <v>341</v>
      </c>
      <c r="C410" s="84">
        <f t="shared" si="29"/>
        <v>-1072.4853709585939</v>
      </c>
      <c r="D410" s="85">
        <f t="shared" si="30"/>
        <v>120.93504451664207</v>
      </c>
      <c r="E410" s="84">
        <f t="shared" si="31"/>
        <v>951.55032644195182</v>
      </c>
      <c r="F410" s="84">
        <f t="shared" si="32"/>
        <v>19204.290426331721</v>
      </c>
    </row>
    <row r="411" spans="2:6" x14ac:dyDescent="0.25">
      <c r="B411" s="1">
        <v>342</v>
      </c>
      <c r="C411" s="84">
        <f t="shared" si="29"/>
        <v>-1072.4853709585939</v>
      </c>
      <c r="D411" s="85">
        <f t="shared" si="30"/>
        <v>115.22574255799033</v>
      </c>
      <c r="E411" s="84">
        <f t="shared" si="31"/>
        <v>957.25962840060356</v>
      </c>
      <c r="F411" s="84">
        <f t="shared" si="32"/>
        <v>18247.030797931118</v>
      </c>
    </row>
    <row r="412" spans="2:6" x14ac:dyDescent="0.25">
      <c r="B412" s="1">
        <v>343</v>
      </c>
      <c r="C412" s="84">
        <f t="shared" si="29"/>
        <v>-1072.4853709585939</v>
      </c>
      <c r="D412" s="85">
        <f t="shared" si="30"/>
        <v>109.48218478758673</v>
      </c>
      <c r="E412" s="84">
        <f t="shared" si="31"/>
        <v>963.0031861710072</v>
      </c>
      <c r="F412" s="84">
        <f t="shared" si="32"/>
        <v>17284.02761176011</v>
      </c>
    </row>
    <row r="413" spans="2:6" x14ac:dyDescent="0.25">
      <c r="B413" s="1">
        <v>344</v>
      </c>
      <c r="C413" s="84">
        <f t="shared" si="29"/>
        <v>-1072.4853709585939</v>
      </c>
      <c r="D413" s="85">
        <f t="shared" si="30"/>
        <v>103.70416567056067</v>
      </c>
      <c r="E413" s="84">
        <f t="shared" si="31"/>
        <v>968.78120528803322</v>
      </c>
      <c r="F413" s="84">
        <f t="shared" si="32"/>
        <v>16315.246406472077</v>
      </c>
    </row>
    <row r="414" spans="2:6" x14ac:dyDescent="0.25">
      <c r="B414" s="1">
        <v>345</v>
      </c>
      <c r="C414" s="84">
        <f t="shared" si="29"/>
        <v>-1072.4853709585939</v>
      </c>
      <c r="D414" s="85">
        <f t="shared" si="30"/>
        <v>97.891478438832465</v>
      </c>
      <c r="E414" s="84">
        <f t="shared" si="31"/>
        <v>974.59389251976143</v>
      </c>
      <c r="F414" s="84">
        <f t="shared" si="32"/>
        <v>15340.652513952316</v>
      </c>
    </row>
    <row r="415" spans="2:6" x14ac:dyDescent="0.25">
      <c r="B415" s="1">
        <v>346</v>
      </c>
      <c r="C415" s="84">
        <f t="shared" si="29"/>
        <v>-1072.4853709585939</v>
      </c>
      <c r="D415" s="85">
        <f t="shared" si="30"/>
        <v>92.043915083713912</v>
      </c>
      <c r="E415" s="84">
        <f t="shared" si="31"/>
        <v>980.44145587487992</v>
      </c>
      <c r="F415" s="84">
        <f t="shared" si="32"/>
        <v>14360.211058077437</v>
      </c>
    </row>
    <row r="416" spans="2:6" x14ac:dyDescent="0.25">
      <c r="B416" s="1">
        <v>347</v>
      </c>
      <c r="C416" s="84">
        <f t="shared" si="29"/>
        <v>-1072.4853709585939</v>
      </c>
      <c r="D416" s="85">
        <f t="shared" si="30"/>
        <v>86.161266348464622</v>
      </c>
      <c r="E416" s="84">
        <f t="shared" si="31"/>
        <v>986.32410461012921</v>
      </c>
      <c r="F416" s="84">
        <f t="shared" si="32"/>
        <v>13373.886953467309</v>
      </c>
    </row>
    <row r="417" spans="2:6" x14ac:dyDescent="0.25">
      <c r="B417" s="1">
        <v>348</v>
      </c>
      <c r="C417" s="84">
        <f t="shared" si="29"/>
        <v>-1072.4853709585939</v>
      </c>
      <c r="D417" s="85">
        <f t="shared" si="30"/>
        <v>80.243321720803863</v>
      </c>
      <c r="E417" s="84">
        <f t="shared" si="31"/>
        <v>992.24204923779007</v>
      </c>
      <c r="F417" s="84">
        <f t="shared" si="32"/>
        <v>12381.644904229519</v>
      </c>
    </row>
    <row r="418" spans="2:6" x14ac:dyDescent="0.25">
      <c r="B418" s="1">
        <v>349</v>
      </c>
      <c r="C418" s="84">
        <f t="shared" si="29"/>
        <v>-1072.4853709585939</v>
      </c>
      <c r="D418" s="85">
        <f t="shared" si="30"/>
        <v>74.28986942537712</v>
      </c>
      <c r="E418" s="84">
        <f t="shared" si="31"/>
        <v>998.19550153321677</v>
      </c>
      <c r="F418" s="84">
        <f t="shared" si="32"/>
        <v>11383.449402696302</v>
      </c>
    </row>
    <row r="419" spans="2:6" x14ac:dyDescent="0.25">
      <c r="B419" s="1">
        <v>350</v>
      </c>
      <c r="C419" s="84">
        <f t="shared" si="29"/>
        <v>-1072.4853709585939</v>
      </c>
      <c r="D419" s="85">
        <f t="shared" si="30"/>
        <v>68.300696416177814</v>
      </c>
      <c r="E419" s="84">
        <f t="shared" si="31"/>
        <v>1004.184674542416</v>
      </c>
      <c r="F419" s="84">
        <f t="shared" si="32"/>
        <v>10379.264728153887</v>
      </c>
    </row>
    <row r="420" spans="2:6" x14ac:dyDescent="0.25">
      <c r="B420" s="1">
        <v>351</v>
      </c>
      <c r="C420" s="84">
        <f t="shared" si="29"/>
        <v>-1072.4853709585939</v>
      </c>
      <c r="D420" s="85">
        <f t="shared" si="30"/>
        <v>62.27558836892333</v>
      </c>
      <c r="E420" s="84">
        <f t="shared" si="31"/>
        <v>1010.2097825896706</v>
      </c>
      <c r="F420" s="84">
        <f t="shared" si="32"/>
        <v>9369.0549455642158</v>
      </c>
    </row>
    <row r="421" spans="2:6" x14ac:dyDescent="0.25">
      <c r="B421" s="1">
        <v>352</v>
      </c>
      <c r="C421" s="84">
        <f t="shared" si="29"/>
        <v>-1072.4853709585939</v>
      </c>
      <c r="D421" s="85">
        <f t="shared" si="30"/>
        <v>56.214329673385301</v>
      </c>
      <c r="E421" s="84">
        <f t="shared" si="31"/>
        <v>1016.2710412852085</v>
      </c>
      <c r="F421" s="84">
        <f t="shared" si="32"/>
        <v>8352.7839042790074</v>
      </c>
    </row>
    <row r="422" spans="2:6" x14ac:dyDescent="0.25">
      <c r="B422" s="1">
        <v>353</v>
      </c>
      <c r="C422" s="84">
        <f t="shared" si="29"/>
        <v>-1072.4853709585939</v>
      </c>
      <c r="D422" s="85">
        <f t="shared" si="30"/>
        <v>50.116703425674046</v>
      </c>
      <c r="E422" s="84">
        <f t="shared" si="31"/>
        <v>1022.3686675329199</v>
      </c>
      <c r="F422" s="84">
        <f t="shared" si="32"/>
        <v>7330.4152367460874</v>
      </c>
    </row>
    <row r="423" spans="2:6" x14ac:dyDescent="0.25">
      <c r="B423" s="1">
        <v>354</v>
      </c>
      <c r="C423" s="84">
        <f t="shared" si="29"/>
        <v>-1072.4853709585939</v>
      </c>
      <c r="D423" s="85">
        <f t="shared" si="30"/>
        <v>43.982491420476528</v>
      </c>
      <c r="E423" s="84">
        <f t="shared" si="31"/>
        <v>1028.5028795381174</v>
      </c>
      <c r="F423" s="84">
        <f t="shared" si="32"/>
        <v>6301.9123572079698</v>
      </c>
    </row>
    <row r="424" spans="2:6" x14ac:dyDescent="0.25">
      <c r="B424" s="1">
        <v>355</v>
      </c>
      <c r="C424" s="84">
        <f t="shared" si="29"/>
        <v>-1072.4853709585939</v>
      </c>
      <c r="D424" s="85">
        <f t="shared" si="30"/>
        <v>37.811474143247821</v>
      </c>
      <c r="E424" s="84">
        <f t="shared" si="31"/>
        <v>1034.6738968153461</v>
      </c>
      <c r="F424" s="84">
        <f t="shared" si="32"/>
        <v>5267.2384603926239</v>
      </c>
    </row>
    <row r="425" spans="2:6" x14ac:dyDescent="0.25">
      <c r="B425" s="1">
        <v>356</v>
      </c>
      <c r="C425" s="84">
        <f t="shared" si="29"/>
        <v>-1072.4853709585939</v>
      </c>
      <c r="D425" s="85">
        <f t="shared" si="30"/>
        <v>31.603430762355746</v>
      </c>
      <c r="E425" s="84">
        <f t="shared" si="31"/>
        <v>1040.881940196238</v>
      </c>
      <c r="F425" s="84">
        <f t="shared" si="32"/>
        <v>4226.3565201963856</v>
      </c>
    </row>
    <row r="426" spans="2:6" x14ac:dyDescent="0.25">
      <c r="B426" s="1">
        <v>357</v>
      </c>
      <c r="C426" s="84">
        <f t="shared" si="29"/>
        <v>-1072.4853709585939</v>
      </c>
      <c r="D426" s="85">
        <f t="shared" si="30"/>
        <v>25.358139121178315</v>
      </c>
      <c r="E426" s="84">
        <f t="shared" si="31"/>
        <v>1047.1272318374156</v>
      </c>
      <c r="F426" s="84">
        <f t="shared" si="32"/>
        <v>3179.2292883589698</v>
      </c>
    </row>
    <row r="427" spans="2:6" x14ac:dyDescent="0.25">
      <c r="B427" s="1">
        <v>358</v>
      </c>
      <c r="C427" s="84">
        <f t="shared" si="29"/>
        <v>-1072.4853709585939</v>
      </c>
      <c r="D427" s="85">
        <f t="shared" si="30"/>
        <v>19.075375730153819</v>
      </c>
      <c r="E427" s="84">
        <f t="shared" si="31"/>
        <v>1053.40999522844</v>
      </c>
      <c r="F427" s="84">
        <f t="shared" si="32"/>
        <v>2125.8192931305298</v>
      </c>
    </row>
    <row r="428" spans="2:6" x14ac:dyDescent="0.25">
      <c r="B428" s="1">
        <v>359</v>
      </c>
      <c r="C428" s="84">
        <f t="shared" si="29"/>
        <v>-1072.4853709585939</v>
      </c>
      <c r="D428" s="85">
        <f t="shared" si="30"/>
        <v>12.754915758783179</v>
      </c>
      <c r="E428" s="84">
        <f t="shared" si="31"/>
        <v>1059.7304551998106</v>
      </c>
      <c r="F428" s="84">
        <f t="shared" si="32"/>
        <v>1066.0888379307191</v>
      </c>
    </row>
    <row r="429" spans="2:6" x14ac:dyDescent="0.25">
      <c r="B429" s="1">
        <v>360</v>
      </c>
      <c r="C429" s="84">
        <f t="shared" si="29"/>
        <v>-1072.4853709585939</v>
      </c>
      <c r="D429" s="85">
        <f t="shared" si="30"/>
        <v>6.3965330275843151</v>
      </c>
      <c r="E429" s="84">
        <f t="shared" si="31"/>
        <v>1066.0888379310095</v>
      </c>
      <c r="F429" s="84">
        <f t="shared" si="32"/>
        <v>-2.9035618354100734E-10</v>
      </c>
    </row>
  </sheetData>
  <mergeCells count="15">
    <mergeCell ref="B66:F67"/>
    <mergeCell ref="S37:T37"/>
    <mergeCell ref="S43:T43"/>
    <mergeCell ref="S51:T51"/>
    <mergeCell ref="S57:T57"/>
    <mergeCell ref="AM24:AN24"/>
    <mergeCell ref="S4:V4"/>
    <mergeCell ref="X4:AA4"/>
    <mergeCell ref="AM4:AN4"/>
    <mergeCell ref="AM10:AN10"/>
    <mergeCell ref="M18:Q18"/>
    <mergeCell ref="M4:Q4"/>
    <mergeCell ref="S18:V18"/>
    <mergeCell ref="X18:AA18"/>
    <mergeCell ref="AM18:AN1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Time Value of Money</vt:lpstr>
      <vt:lpstr>Simple Interest</vt:lpstr>
      <vt:lpstr>Compound Interest</vt:lpstr>
      <vt:lpstr>Annuity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2015-06-05T18:17:20Z</dcterms:created>
  <dcterms:modified xsi:type="dcterms:W3CDTF">2023-09-23T04:35:47Z</dcterms:modified>
</cp:coreProperties>
</file>